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5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6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7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8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9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10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11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1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3280" windowHeight="13200"/>
  </bookViews>
  <sheets>
    <sheet name="Anleitung" sheetId="1" r:id="rId1"/>
    <sheet name="Person" sheetId="2" r:id="rId2"/>
    <sheet name="Jan" sheetId="3" r:id="rId3"/>
    <sheet name="Feb" sheetId="4" r:id="rId4"/>
    <sheet name="Mär" sheetId="5" r:id="rId5"/>
    <sheet name="Apr" sheetId="6" r:id="rId6"/>
    <sheet name="Mai" sheetId="7" r:id="rId7"/>
    <sheet name="Jun" sheetId="8" r:id="rId8"/>
    <sheet name="Jul" sheetId="9" r:id="rId9"/>
    <sheet name="Aug" sheetId="10" r:id="rId10"/>
    <sheet name="Sep" sheetId="11" r:id="rId11"/>
    <sheet name="Okt" sheetId="12" r:id="rId12"/>
    <sheet name="Nov" sheetId="13" r:id="rId13"/>
    <sheet name="Dez" sheetId="14" r:id="rId14"/>
    <sheet name="Kalender" sheetId="17" state="hidden" r:id="rId15"/>
    <sheet name="Varianten_Kombi" sheetId="15" state="hidden" r:id="rId16"/>
  </sheets>
  <definedNames>
    <definedName name="_xlnm._FilterDatabase" localSheetId="5" hidden="1">Apr!$A$8:$AN$38</definedName>
    <definedName name="_xlnm._FilterDatabase" localSheetId="9" hidden="1">Aug!$A$8:$AN$39</definedName>
    <definedName name="_xlnm._FilterDatabase" localSheetId="13" hidden="1">Dez!$A$8:$AM$39</definedName>
    <definedName name="_xlnm._FilterDatabase" localSheetId="3" hidden="1">Feb!$A$8:$AQ$36</definedName>
    <definedName name="_xlnm._FilterDatabase" localSheetId="2" hidden="1">Jan!$A$8:$AN$40</definedName>
    <definedName name="_xlnm._FilterDatabase" localSheetId="8" hidden="1">Jul!$A$8:$AL$39</definedName>
    <definedName name="_xlnm._FilterDatabase" localSheetId="7" hidden="1">Jun!$A$8:$AV$38</definedName>
    <definedName name="_xlnm._FilterDatabase" localSheetId="6" hidden="1">Mai!$A$8:$AN$47</definedName>
    <definedName name="_xlnm._FilterDatabase" localSheetId="4" hidden="1">Mär!$A$8:$AN$39</definedName>
    <definedName name="_xlnm._FilterDatabase" localSheetId="12" hidden="1">Nov!$A$8:$AN$38</definedName>
    <definedName name="_xlnm._FilterDatabase" localSheetId="11" hidden="1">Okt!$A$8:$AO$39</definedName>
    <definedName name="_xlnm._FilterDatabase" localSheetId="10" hidden="1">Sep!$A$8:$AM$38</definedName>
    <definedName name="_xlnm._FilterDatabase" localSheetId="15" hidden="1">Varianten_Kombi!$B$3:$M$143</definedName>
    <definedName name="_xlnm.Print_Area" localSheetId="5">Apr!$A$1:$P$59</definedName>
    <definedName name="_xlnm.Print_Area" localSheetId="9">Aug!$A$1:$P$59</definedName>
    <definedName name="_xlnm.Print_Area" localSheetId="13">Dez!$A$1:$P$59</definedName>
    <definedName name="_xlnm.Print_Area" localSheetId="3">Feb!$A$1:$P$59</definedName>
    <definedName name="_xlnm.Print_Area" localSheetId="2">Jan!$A$1:$P$59</definedName>
    <definedName name="_xlnm.Print_Area" localSheetId="8">Jul!$A$1:$P$59</definedName>
    <definedName name="_xlnm.Print_Area" localSheetId="7">Jun!$A$1:$P$59</definedName>
    <definedName name="_xlnm.Print_Area" localSheetId="6">Mai!$A$1:$P$59</definedName>
    <definedName name="_xlnm.Print_Area" localSheetId="4">Mär!$A$1:$P$59</definedName>
    <definedName name="_xlnm.Print_Area" localSheetId="12">Nov!$A$1:$P$59</definedName>
    <definedName name="_xlnm.Print_Area" localSheetId="11">Okt!$A$1:$P$59</definedName>
    <definedName name="_xlnm.Print_Area" localSheetId="1">Person!$A$1:$Y$64</definedName>
    <definedName name="_xlnm.Print_Area" localSheetId="10">Sep!$A$1:$P$59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2" i="2" l="1"/>
  <c r="AG21" i="2"/>
  <c r="AG20" i="2"/>
  <c r="AG19" i="2"/>
  <c r="AG18" i="2"/>
  <c r="AG35" i="2"/>
  <c r="AG34" i="2"/>
  <c r="AG33" i="2"/>
  <c r="AG32" i="2"/>
  <c r="AG31" i="2"/>
  <c r="AG48" i="2"/>
  <c r="AG47" i="2"/>
  <c r="AG46" i="2"/>
  <c r="AG45" i="2"/>
  <c r="AG44" i="2"/>
  <c r="AG61" i="2"/>
  <c r="AG60" i="2"/>
  <c r="AG59" i="2"/>
  <c r="AG58" i="2"/>
  <c r="AG57" i="2"/>
  <c r="AG74" i="2"/>
  <c r="AG73" i="2"/>
  <c r="AG72" i="2"/>
  <c r="AG71" i="2"/>
  <c r="AG70" i="2"/>
  <c r="Y74" i="2"/>
  <c r="Y73" i="2"/>
  <c r="Y72" i="2"/>
  <c r="Y71" i="2"/>
  <c r="Y70" i="2"/>
  <c r="Q74" i="2"/>
  <c r="Q73" i="2"/>
  <c r="Q72" i="2"/>
  <c r="Q71" i="2"/>
  <c r="Q70" i="2"/>
  <c r="I74" i="2"/>
  <c r="I73" i="2"/>
  <c r="I72" i="2"/>
  <c r="I71" i="2"/>
  <c r="I70" i="2"/>
  <c r="AE39" i="7"/>
  <c r="M3" i="14"/>
  <c r="M3" i="13"/>
  <c r="M3" i="12"/>
  <c r="M3" i="11"/>
  <c r="M3" i="10"/>
  <c r="M3" i="9"/>
  <c r="M3" i="8"/>
  <c r="M3" i="7"/>
  <c r="M3" i="6"/>
  <c r="M3" i="5"/>
  <c r="M3" i="4"/>
  <c r="M3" i="3"/>
  <c r="O50" i="13" l="1"/>
  <c r="O50" i="9"/>
  <c r="O50" i="7"/>
  <c r="O50" i="6"/>
  <c r="O50" i="3"/>
  <c r="AE34" i="14"/>
  <c r="AE27" i="14"/>
  <c r="AE20" i="14"/>
  <c r="AE13" i="14"/>
  <c r="B39" i="14"/>
  <c r="A39" i="14"/>
  <c r="B38" i="14"/>
  <c r="A38" i="14"/>
  <c r="B37" i="14"/>
  <c r="A37" i="14"/>
  <c r="B36" i="14"/>
  <c r="A36" i="14"/>
  <c r="B35" i="14"/>
  <c r="A35" i="14"/>
  <c r="B34" i="14"/>
  <c r="A34" i="14"/>
  <c r="B33" i="14"/>
  <c r="A33" i="14"/>
  <c r="B32" i="14"/>
  <c r="A32" i="14"/>
  <c r="B31" i="14"/>
  <c r="A31" i="14"/>
  <c r="B30" i="14"/>
  <c r="A30" i="14"/>
  <c r="B29" i="14"/>
  <c r="A29" i="14"/>
  <c r="B28" i="14"/>
  <c r="A28" i="14"/>
  <c r="B27" i="14"/>
  <c r="A27" i="14"/>
  <c r="B26" i="14"/>
  <c r="A26" i="14"/>
  <c r="B25" i="14"/>
  <c r="A25" i="14"/>
  <c r="B24" i="14"/>
  <c r="A24" i="14"/>
  <c r="B23" i="14"/>
  <c r="A23" i="14"/>
  <c r="B22" i="14"/>
  <c r="A22" i="14"/>
  <c r="B21" i="14"/>
  <c r="A21" i="14"/>
  <c r="B20" i="14"/>
  <c r="A20" i="14"/>
  <c r="B19" i="14"/>
  <c r="A19" i="14"/>
  <c r="B18" i="14"/>
  <c r="A18" i="14"/>
  <c r="B17" i="14"/>
  <c r="A17" i="14"/>
  <c r="B16" i="14"/>
  <c r="A16" i="14"/>
  <c r="B15" i="14"/>
  <c r="A15" i="14"/>
  <c r="B14" i="14"/>
  <c r="A14" i="14"/>
  <c r="B13" i="14"/>
  <c r="A13" i="14"/>
  <c r="B12" i="14"/>
  <c r="A12" i="14"/>
  <c r="B11" i="14"/>
  <c r="A11" i="14"/>
  <c r="B10" i="14"/>
  <c r="A10" i="14"/>
  <c r="B9" i="14"/>
  <c r="A9" i="14"/>
  <c r="A38" i="13"/>
  <c r="AE36" i="13"/>
  <c r="AE29" i="13"/>
  <c r="AE22" i="13"/>
  <c r="AE15" i="13"/>
  <c r="B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B11" i="13"/>
  <c r="A11" i="13"/>
  <c r="B10" i="13"/>
  <c r="A10" i="13"/>
  <c r="B9" i="13"/>
  <c r="A9" i="13"/>
  <c r="A39" i="12"/>
  <c r="AE39" i="12"/>
  <c r="AE32" i="12"/>
  <c r="AE25" i="12"/>
  <c r="AE18" i="12"/>
  <c r="AE11" i="12"/>
  <c r="B39" i="12"/>
  <c r="B38" i="12"/>
  <c r="A38" i="12"/>
  <c r="B37" i="12"/>
  <c r="A37" i="12"/>
  <c r="B36" i="12"/>
  <c r="A36" i="12"/>
  <c r="B35" i="12"/>
  <c r="A35" i="12"/>
  <c r="B34" i="12"/>
  <c r="A34" i="12"/>
  <c r="B33" i="12"/>
  <c r="A33" i="12"/>
  <c r="B32" i="12"/>
  <c r="A32" i="12"/>
  <c r="B31" i="12"/>
  <c r="A31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B11" i="12"/>
  <c r="A11" i="12"/>
  <c r="B10" i="12"/>
  <c r="A10" i="12"/>
  <c r="B9" i="12"/>
  <c r="A9" i="12"/>
  <c r="A38" i="11"/>
  <c r="AE34" i="11"/>
  <c r="AE27" i="11"/>
  <c r="AE20" i="11"/>
  <c r="AE13" i="11"/>
  <c r="B38" i="11"/>
  <c r="B37" i="11"/>
  <c r="A37" i="11"/>
  <c r="B36" i="11"/>
  <c r="A36" i="11"/>
  <c r="B35" i="11"/>
  <c r="A35" i="11"/>
  <c r="B34" i="11"/>
  <c r="A34" i="11"/>
  <c r="B33" i="11"/>
  <c r="A33" i="11"/>
  <c r="B32" i="11"/>
  <c r="A32" i="11"/>
  <c r="B31" i="11"/>
  <c r="A31" i="11"/>
  <c r="B30" i="11"/>
  <c r="A30" i="11"/>
  <c r="B29" i="11"/>
  <c r="A29" i="11"/>
  <c r="B28" i="11"/>
  <c r="A28" i="11"/>
  <c r="B27" i="11"/>
  <c r="A27" i="11"/>
  <c r="B26" i="11"/>
  <c r="A26" i="11"/>
  <c r="B25" i="11"/>
  <c r="A25" i="11"/>
  <c r="B24" i="11"/>
  <c r="A24" i="11"/>
  <c r="B23" i="11"/>
  <c r="A23" i="11"/>
  <c r="B22" i="11"/>
  <c r="A22" i="11"/>
  <c r="B21" i="11"/>
  <c r="A21" i="11"/>
  <c r="B20" i="11"/>
  <c r="A20" i="11"/>
  <c r="B19" i="11"/>
  <c r="A19" i="11"/>
  <c r="B18" i="11"/>
  <c r="A18" i="11"/>
  <c r="B17" i="11"/>
  <c r="A17" i="11"/>
  <c r="B16" i="11"/>
  <c r="A16" i="11"/>
  <c r="B15" i="11"/>
  <c r="A15" i="11"/>
  <c r="B14" i="11"/>
  <c r="A14" i="11"/>
  <c r="B13" i="11"/>
  <c r="A13" i="11"/>
  <c r="B12" i="11"/>
  <c r="A12" i="11"/>
  <c r="B11" i="11"/>
  <c r="A11" i="11"/>
  <c r="B10" i="11"/>
  <c r="A10" i="11"/>
  <c r="A9" i="11"/>
  <c r="B9" i="11"/>
  <c r="A39" i="10"/>
  <c r="AE37" i="10"/>
  <c r="AE30" i="10"/>
  <c r="AE24" i="10"/>
  <c r="AE23" i="10"/>
  <c r="AE16" i="10"/>
  <c r="AE15" i="10"/>
  <c r="AE14" i="10"/>
  <c r="AE13" i="10"/>
  <c r="AE12" i="10"/>
  <c r="AE11" i="10"/>
  <c r="AE10" i="10"/>
  <c r="AE9" i="10"/>
  <c r="B39" i="10"/>
  <c r="B38" i="10"/>
  <c r="A38" i="10"/>
  <c r="B37" i="10"/>
  <c r="A37" i="10"/>
  <c r="B36" i="10"/>
  <c r="A36" i="10"/>
  <c r="B35" i="10"/>
  <c r="A35" i="10"/>
  <c r="B34" i="10"/>
  <c r="A34" i="10"/>
  <c r="B33" i="10"/>
  <c r="A33" i="10"/>
  <c r="B32" i="10"/>
  <c r="A32" i="10"/>
  <c r="B31" i="10"/>
  <c r="A31" i="10"/>
  <c r="B30" i="10"/>
  <c r="A30" i="10"/>
  <c r="B29" i="10"/>
  <c r="A29" i="10"/>
  <c r="B28" i="10"/>
  <c r="A28" i="10"/>
  <c r="B27" i="10"/>
  <c r="A27" i="10"/>
  <c r="B26" i="10"/>
  <c r="A26" i="10"/>
  <c r="B25" i="10"/>
  <c r="A25" i="10"/>
  <c r="B24" i="10"/>
  <c r="A24" i="10"/>
  <c r="B23" i="10"/>
  <c r="A23" i="10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A9" i="10"/>
  <c r="B9" i="10"/>
  <c r="A39" i="9"/>
  <c r="AE33" i="9"/>
  <c r="AE26" i="9"/>
  <c r="AE19" i="9"/>
  <c r="AE12" i="9"/>
  <c r="B39" i="9"/>
  <c r="B38" i="9"/>
  <c r="A38" i="9"/>
  <c r="B37" i="9"/>
  <c r="A37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A38" i="8"/>
  <c r="AE35" i="8"/>
  <c r="AE28" i="8"/>
  <c r="AE21" i="8"/>
  <c r="AE14" i="8"/>
  <c r="B38" i="8"/>
  <c r="B37" i="8"/>
  <c r="A37" i="8"/>
  <c r="B36" i="8"/>
  <c r="A36" i="8"/>
  <c r="B35" i="8"/>
  <c r="A35" i="8"/>
  <c r="B34" i="8"/>
  <c r="A34" i="8"/>
  <c r="B33" i="8"/>
  <c r="A33" i="8"/>
  <c r="B32" i="8"/>
  <c r="A32" i="8"/>
  <c r="B31" i="8"/>
  <c r="A31" i="8"/>
  <c r="B30" i="8"/>
  <c r="A30" i="8"/>
  <c r="B29" i="8"/>
  <c r="A29" i="8"/>
  <c r="B28" i="8"/>
  <c r="A28" i="8"/>
  <c r="B27" i="8"/>
  <c r="A27" i="8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A40" i="7"/>
  <c r="AE32" i="7"/>
  <c r="AE25" i="7"/>
  <c r="AE24" i="7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B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A38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B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A39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A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36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A9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39" i="3"/>
  <c r="B9" i="3"/>
  <c r="B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A9" i="3"/>
  <c r="B4" i="15"/>
  <c r="C4" i="15"/>
  <c r="B5" i="15"/>
  <c r="C5" i="15"/>
  <c r="B6" i="15"/>
  <c r="C6" i="15"/>
  <c r="B7" i="15"/>
  <c r="C7" i="15"/>
  <c r="B8" i="15"/>
  <c r="C8" i="15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G143" i="15"/>
  <c r="F143" i="15"/>
  <c r="C143" i="15"/>
  <c r="E143" i="15" s="1"/>
  <c r="B143" i="15"/>
  <c r="G142" i="15"/>
  <c r="F142" i="15"/>
  <c r="E142" i="15"/>
  <c r="C142" i="15"/>
  <c r="B142" i="15"/>
  <c r="G141" i="15"/>
  <c r="F141" i="15"/>
  <c r="C141" i="15"/>
  <c r="B141" i="15"/>
  <c r="E141" i="15" s="1"/>
  <c r="G140" i="15"/>
  <c r="F140" i="15"/>
  <c r="C140" i="15"/>
  <c r="B140" i="15"/>
  <c r="E140" i="15" s="1"/>
  <c r="G139" i="15"/>
  <c r="F139" i="15"/>
  <c r="C139" i="15"/>
  <c r="E139" i="15" s="1"/>
  <c r="B139" i="15"/>
  <c r="G138" i="15"/>
  <c r="F138" i="15"/>
  <c r="E138" i="15"/>
  <c r="C138" i="15"/>
  <c r="B138" i="15"/>
  <c r="G137" i="15"/>
  <c r="F137" i="15"/>
  <c r="C137" i="15"/>
  <c r="B137" i="15"/>
  <c r="G136" i="15"/>
  <c r="F136" i="15"/>
  <c r="C136" i="15"/>
  <c r="B136" i="15"/>
  <c r="E136" i="15" s="1"/>
  <c r="G135" i="15"/>
  <c r="F135" i="15"/>
  <c r="E135" i="15"/>
  <c r="C135" i="15"/>
  <c r="B135" i="15"/>
  <c r="G134" i="15"/>
  <c r="F134" i="15"/>
  <c r="C134" i="15"/>
  <c r="B134" i="15"/>
  <c r="E134" i="15" s="1"/>
  <c r="G133" i="15"/>
  <c r="F133" i="15"/>
  <c r="C133" i="15"/>
  <c r="B133" i="15"/>
  <c r="E133" i="15" s="1"/>
  <c r="G132" i="15"/>
  <c r="F132" i="15"/>
  <c r="C132" i="15"/>
  <c r="B132" i="15"/>
  <c r="E132" i="15" s="1"/>
  <c r="G131" i="15"/>
  <c r="F131" i="15"/>
  <c r="E131" i="15"/>
  <c r="C131" i="15"/>
  <c r="B131" i="15"/>
  <c r="G130" i="15"/>
  <c r="F130" i="15"/>
  <c r="C130" i="15"/>
  <c r="B130" i="15"/>
  <c r="G129" i="15"/>
  <c r="F129" i="15"/>
  <c r="C129" i="15"/>
  <c r="B129" i="15"/>
  <c r="E129" i="15" s="1"/>
  <c r="G128" i="15"/>
  <c r="F128" i="15"/>
  <c r="E128" i="15"/>
  <c r="C128" i="15"/>
  <c r="B128" i="15"/>
  <c r="G127" i="15"/>
  <c r="F127" i="15"/>
  <c r="C127" i="15"/>
  <c r="B127" i="15"/>
  <c r="E127" i="15" s="1"/>
  <c r="G126" i="15"/>
  <c r="F126" i="15"/>
  <c r="C126" i="15"/>
  <c r="B126" i="15"/>
  <c r="E126" i="15" s="1"/>
  <c r="G125" i="15"/>
  <c r="F125" i="15"/>
  <c r="C125" i="15"/>
  <c r="B125" i="15"/>
  <c r="E125" i="15" s="1"/>
  <c r="G124" i="15"/>
  <c r="F124" i="15"/>
  <c r="E124" i="15"/>
  <c r="C124" i="15"/>
  <c r="B124" i="15"/>
  <c r="G123" i="15"/>
  <c r="F123" i="15"/>
  <c r="C123" i="15"/>
  <c r="B123" i="15"/>
  <c r="G122" i="15"/>
  <c r="F122" i="15"/>
  <c r="C122" i="15"/>
  <c r="E122" i="15" s="1"/>
  <c r="B122" i="15"/>
  <c r="G121" i="15"/>
  <c r="F121" i="15"/>
  <c r="E121" i="15"/>
  <c r="C121" i="15"/>
  <c r="B121" i="15"/>
  <c r="G120" i="15"/>
  <c r="F120" i="15"/>
  <c r="C120" i="15"/>
  <c r="B120" i="15"/>
  <c r="E120" i="15" s="1"/>
  <c r="G119" i="15"/>
  <c r="F119" i="15"/>
  <c r="C119" i="15"/>
  <c r="B119" i="15"/>
  <c r="E119" i="15" s="1"/>
  <c r="G118" i="15"/>
  <c r="F118" i="15"/>
  <c r="C118" i="15"/>
  <c r="E118" i="15" s="1"/>
  <c r="B118" i="15"/>
  <c r="G117" i="15"/>
  <c r="F117" i="15"/>
  <c r="E117" i="15"/>
  <c r="C117" i="15"/>
  <c r="B117" i="15"/>
  <c r="G116" i="15"/>
  <c r="F116" i="15"/>
  <c r="C116" i="15"/>
  <c r="G115" i="15"/>
  <c r="F115" i="15"/>
  <c r="C115" i="15"/>
  <c r="B115" i="15"/>
  <c r="E115" i="15" s="1"/>
  <c r="G114" i="15"/>
  <c r="F114" i="15"/>
  <c r="E114" i="15"/>
  <c r="C114" i="15"/>
  <c r="B114" i="15"/>
  <c r="G113" i="15"/>
  <c r="F113" i="15"/>
  <c r="C113" i="15"/>
  <c r="B113" i="15"/>
  <c r="E113" i="15" s="1"/>
  <c r="G112" i="15"/>
  <c r="F112" i="15"/>
  <c r="C112" i="15"/>
  <c r="B112" i="15"/>
  <c r="E112" i="15" s="1"/>
  <c r="G111" i="15"/>
  <c r="F111" i="15"/>
  <c r="C111" i="15"/>
  <c r="B111" i="15"/>
  <c r="E111" i="15" s="1"/>
  <c r="G110" i="15"/>
  <c r="F110" i="15"/>
  <c r="E110" i="15"/>
  <c r="C110" i="15"/>
  <c r="B110" i="15"/>
  <c r="C109" i="15"/>
  <c r="B109" i="15"/>
  <c r="B116" i="15"/>
  <c r="G109" i="15"/>
  <c r="F109" i="15"/>
  <c r="G108" i="15"/>
  <c r="F108" i="15"/>
  <c r="C108" i="15"/>
  <c r="E108" i="15" s="1"/>
  <c r="B108" i="15"/>
  <c r="G107" i="15"/>
  <c r="F107" i="15"/>
  <c r="E107" i="15"/>
  <c r="C107" i="15"/>
  <c r="B107" i="15"/>
  <c r="G106" i="15"/>
  <c r="F106" i="15"/>
  <c r="C106" i="15"/>
  <c r="B106" i="15"/>
  <c r="E106" i="15" s="1"/>
  <c r="G105" i="15"/>
  <c r="F105" i="15"/>
  <c r="C105" i="15"/>
  <c r="B105" i="15"/>
  <c r="E105" i="15" s="1"/>
  <c r="G104" i="15"/>
  <c r="F104" i="15"/>
  <c r="C104" i="15"/>
  <c r="E104" i="15" s="1"/>
  <c r="B104" i="15"/>
  <c r="G103" i="15"/>
  <c r="F103" i="15"/>
  <c r="E103" i="15"/>
  <c r="C103" i="15"/>
  <c r="B103" i="15"/>
  <c r="G102" i="15"/>
  <c r="F102" i="15"/>
  <c r="C102" i="15"/>
  <c r="B102" i="15"/>
  <c r="G73" i="15"/>
  <c r="G72" i="15"/>
  <c r="G71" i="15"/>
  <c r="G70" i="15"/>
  <c r="G69" i="15"/>
  <c r="G68" i="15"/>
  <c r="G67" i="15"/>
  <c r="G66" i="15"/>
  <c r="F73" i="15"/>
  <c r="F72" i="15"/>
  <c r="F71" i="15"/>
  <c r="F70" i="15"/>
  <c r="F69" i="15"/>
  <c r="F68" i="15"/>
  <c r="F67" i="15"/>
  <c r="F66" i="15"/>
  <c r="E73" i="15"/>
  <c r="E72" i="15"/>
  <c r="E71" i="15"/>
  <c r="E70" i="15"/>
  <c r="E69" i="15"/>
  <c r="E68" i="15"/>
  <c r="E67" i="15"/>
  <c r="C73" i="15"/>
  <c r="C72" i="15"/>
  <c r="C71" i="15"/>
  <c r="C70" i="15"/>
  <c r="C69" i="15"/>
  <c r="C68" i="15"/>
  <c r="C67" i="15"/>
  <c r="C66" i="15"/>
  <c r="B73" i="15"/>
  <c r="B72" i="15"/>
  <c r="B71" i="15"/>
  <c r="B70" i="15"/>
  <c r="B69" i="15"/>
  <c r="B68" i="15"/>
  <c r="B67" i="15"/>
  <c r="B66" i="15"/>
  <c r="G38" i="15"/>
  <c r="G37" i="15"/>
  <c r="G36" i="15"/>
  <c r="G35" i="15"/>
  <c r="G34" i="15"/>
  <c r="G33" i="15"/>
  <c r="G32" i="15"/>
  <c r="G31" i="15"/>
  <c r="F38" i="15"/>
  <c r="F37" i="15"/>
  <c r="F36" i="15"/>
  <c r="F35" i="15"/>
  <c r="F34" i="15"/>
  <c r="F33" i="15"/>
  <c r="F32" i="15"/>
  <c r="F31" i="15"/>
  <c r="E38" i="15"/>
  <c r="E37" i="15"/>
  <c r="E34" i="15"/>
  <c r="E33" i="15"/>
  <c r="C38" i="15"/>
  <c r="C37" i="15"/>
  <c r="C36" i="15"/>
  <c r="C35" i="15"/>
  <c r="C34" i="15"/>
  <c r="C33" i="15"/>
  <c r="C32" i="15"/>
  <c r="B38" i="15"/>
  <c r="B37" i="15"/>
  <c r="B36" i="15"/>
  <c r="E36" i="15" s="1"/>
  <c r="B35" i="15"/>
  <c r="E35" i="15" s="1"/>
  <c r="B34" i="15"/>
  <c r="B33" i="15"/>
  <c r="B32" i="15"/>
  <c r="E32" i="15" s="1"/>
  <c r="AF76" i="2"/>
  <c r="AA69" i="2" s="1"/>
  <c r="AA75" i="2" s="1"/>
  <c r="X76" i="2"/>
  <c r="P76" i="2"/>
  <c r="H76" i="2"/>
  <c r="AF63" i="2"/>
  <c r="AA56" i="2" s="1"/>
  <c r="AA62" i="2" s="1"/>
  <c r="AF50" i="2"/>
  <c r="AA43" i="2" s="1"/>
  <c r="AA49" i="2" s="1"/>
  <c r="AF37" i="2"/>
  <c r="AA30" i="2" s="1"/>
  <c r="AA36" i="2" s="1"/>
  <c r="AF24" i="2"/>
  <c r="AA17" i="2" s="1"/>
  <c r="AA23" i="2" s="1"/>
  <c r="O50" i="14"/>
  <c r="O50" i="11"/>
  <c r="O50" i="10"/>
  <c r="O50" i="5"/>
  <c r="O50" i="4"/>
  <c r="C69" i="2" l="1"/>
  <c r="C75" i="2" s="1"/>
  <c r="K69" i="2"/>
  <c r="K75" i="2" s="1"/>
  <c r="S69" i="2"/>
  <c r="E137" i="15"/>
  <c r="E130" i="15"/>
  <c r="E123" i="15"/>
  <c r="E116" i="15"/>
  <c r="E109" i="15"/>
  <c r="E102" i="15"/>
  <c r="AA84" i="2"/>
  <c r="AF84" i="2"/>
  <c r="S75" i="2" l="1"/>
  <c r="AC84" i="2"/>
  <c r="AE39" i="14"/>
  <c r="AE38" i="14"/>
  <c r="AE37" i="14"/>
  <c r="AE36" i="14"/>
  <c r="AE33" i="14"/>
  <c r="AE32" i="14"/>
  <c r="AE31" i="14"/>
  <c r="AE30" i="14"/>
  <c r="AE29" i="14"/>
  <c r="AE26" i="14"/>
  <c r="AE25" i="14"/>
  <c r="AE24" i="14"/>
  <c r="AE23" i="14"/>
  <c r="AE22" i="14"/>
  <c r="AE19" i="14"/>
  <c r="AE18" i="14"/>
  <c r="AE17" i="14"/>
  <c r="AE16" i="14"/>
  <c r="AE15" i="14"/>
  <c r="AE12" i="14"/>
  <c r="AE11" i="14"/>
  <c r="AE10" i="14"/>
  <c r="AE9" i="14"/>
  <c r="AC39" i="14"/>
  <c r="AF39" i="14" s="1"/>
  <c r="AC38" i="14"/>
  <c r="AF38" i="14" s="1"/>
  <c r="AC37" i="14"/>
  <c r="AF37" i="14" s="1"/>
  <c r="AC36" i="14"/>
  <c r="AF36" i="14" s="1"/>
  <c r="AC35" i="14"/>
  <c r="AF35" i="14" s="1"/>
  <c r="AC34" i="14"/>
  <c r="AF34" i="14" s="1"/>
  <c r="AC33" i="14"/>
  <c r="AF33" i="14" s="1"/>
  <c r="AC32" i="14"/>
  <c r="AF32" i="14" s="1"/>
  <c r="AC31" i="14"/>
  <c r="AF31" i="14" s="1"/>
  <c r="AC30" i="14"/>
  <c r="AF30" i="14" s="1"/>
  <c r="AC29" i="14"/>
  <c r="AF29" i="14" s="1"/>
  <c r="AC28" i="14"/>
  <c r="AF28" i="14" s="1"/>
  <c r="AC27" i="14"/>
  <c r="AF27" i="14" s="1"/>
  <c r="AC26" i="14"/>
  <c r="AF26" i="14" s="1"/>
  <c r="AC25" i="14"/>
  <c r="AF25" i="14" s="1"/>
  <c r="AC24" i="14"/>
  <c r="AF24" i="14" s="1"/>
  <c r="AC23" i="14"/>
  <c r="AF23" i="14" s="1"/>
  <c r="AC22" i="14"/>
  <c r="AF22" i="14" s="1"/>
  <c r="AC21" i="14"/>
  <c r="AF21" i="14" s="1"/>
  <c r="AC20" i="14"/>
  <c r="AF20" i="14" s="1"/>
  <c r="AC19" i="14"/>
  <c r="AF19" i="14" s="1"/>
  <c r="AC18" i="14"/>
  <c r="AF18" i="14" s="1"/>
  <c r="AC17" i="14"/>
  <c r="AF17" i="14" s="1"/>
  <c r="AC16" i="14"/>
  <c r="AF16" i="14" s="1"/>
  <c r="AC15" i="14"/>
  <c r="AF15" i="14" s="1"/>
  <c r="AC14" i="14"/>
  <c r="AF14" i="14" s="1"/>
  <c r="AC13" i="14"/>
  <c r="AF13" i="14" s="1"/>
  <c r="AC12" i="14"/>
  <c r="AF12" i="14" s="1"/>
  <c r="AC11" i="14"/>
  <c r="AF11" i="14" s="1"/>
  <c r="AC10" i="14"/>
  <c r="AF10" i="14" s="1"/>
  <c r="AC9" i="14"/>
  <c r="AF9" i="14" s="1"/>
  <c r="AE38" i="13"/>
  <c r="AE37" i="13"/>
  <c r="AE35" i="13"/>
  <c r="AE34" i="13"/>
  <c r="AE33" i="13"/>
  <c r="AE32" i="13"/>
  <c r="AE31" i="13"/>
  <c r="AE28" i="13"/>
  <c r="AE27" i="13"/>
  <c r="AE26" i="13"/>
  <c r="AE25" i="13"/>
  <c r="AE24" i="13"/>
  <c r="AE21" i="13"/>
  <c r="AE20" i="13"/>
  <c r="AE19" i="13"/>
  <c r="AE18" i="13"/>
  <c r="AE17" i="13"/>
  <c r="AE14" i="13"/>
  <c r="AE13" i="13"/>
  <c r="AE12" i="13"/>
  <c r="AE11" i="13"/>
  <c r="AE10" i="13"/>
  <c r="AC38" i="13"/>
  <c r="AF38" i="13" s="1"/>
  <c r="AC37" i="13"/>
  <c r="AF37" i="13" s="1"/>
  <c r="AC36" i="13"/>
  <c r="AF36" i="13" s="1"/>
  <c r="AC35" i="13"/>
  <c r="AF35" i="13" s="1"/>
  <c r="AC34" i="13"/>
  <c r="AF34" i="13" s="1"/>
  <c r="AC33" i="13"/>
  <c r="AF33" i="13" s="1"/>
  <c r="AC32" i="13"/>
  <c r="AF32" i="13" s="1"/>
  <c r="AC31" i="13"/>
  <c r="AF31" i="13" s="1"/>
  <c r="AC30" i="13"/>
  <c r="AF30" i="13" s="1"/>
  <c r="AC29" i="13"/>
  <c r="AF29" i="13" s="1"/>
  <c r="AC28" i="13"/>
  <c r="AF28" i="13" s="1"/>
  <c r="AC27" i="13"/>
  <c r="AF27" i="13" s="1"/>
  <c r="AC26" i="13"/>
  <c r="AF26" i="13" s="1"/>
  <c r="AC25" i="13"/>
  <c r="AF25" i="13" s="1"/>
  <c r="AC24" i="13"/>
  <c r="AF24" i="13" s="1"/>
  <c r="AC23" i="13"/>
  <c r="AF23" i="13" s="1"/>
  <c r="AC22" i="13"/>
  <c r="AF22" i="13" s="1"/>
  <c r="AC21" i="13"/>
  <c r="AF21" i="13" s="1"/>
  <c r="AC20" i="13"/>
  <c r="AF20" i="13" s="1"/>
  <c r="AC19" i="13"/>
  <c r="AF19" i="13" s="1"/>
  <c r="AC18" i="13"/>
  <c r="AF18" i="13" s="1"/>
  <c r="AC17" i="13"/>
  <c r="AF17" i="13" s="1"/>
  <c r="AC16" i="13"/>
  <c r="AF16" i="13" s="1"/>
  <c r="AC15" i="13"/>
  <c r="AF15" i="13" s="1"/>
  <c r="AC14" i="13"/>
  <c r="AF14" i="13" s="1"/>
  <c r="AC13" i="13"/>
  <c r="AF13" i="13" s="1"/>
  <c r="AC12" i="13"/>
  <c r="AF12" i="13" s="1"/>
  <c r="AC11" i="13"/>
  <c r="AF11" i="13" s="1"/>
  <c r="AC10" i="13"/>
  <c r="AF10" i="13" s="1"/>
  <c r="AC9" i="13"/>
  <c r="AF9" i="13" s="1"/>
  <c r="AE38" i="12"/>
  <c r="AE37" i="12"/>
  <c r="AE36" i="12"/>
  <c r="AE35" i="12"/>
  <c r="AE34" i="12"/>
  <c r="AE31" i="12"/>
  <c r="AE30" i="12"/>
  <c r="AE29" i="12"/>
  <c r="AE28" i="12"/>
  <c r="AE27" i="12"/>
  <c r="AE24" i="12"/>
  <c r="AE23" i="12"/>
  <c r="AE22" i="12"/>
  <c r="AE21" i="12"/>
  <c r="AE20" i="12"/>
  <c r="AE17" i="12"/>
  <c r="AE16" i="12"/>
  <c r="AE15" i="12"/>
  <c r="AE14" i="12"/>
  <c r="AE13" i="12"/>
  <c r="AE10" i="12"/>
  <c r="AC39" i="12"/>
  <c r="AF39" i="12" s="1"/>
  <c r="AC38" i="12"/>
  <c r="AF38" i="12" s="1"/>
  <c r="AC37" i="12"/>
  <c r="AF37" i="12" s="1"/>
  <c r="AC36" i="12"/>
  <c r="AF36" i="12" s="1"/>
  <c r="AC35" i="12"/>
  <c r="AF35" i="12" s="1"/>
  <c r="AC34" i="12"/>
  <c r="AF34" i="12" s="1"/>
  <c r="AC33" i="12"/>
  <c r="AF33" i="12" s="1"/>
  <c r="AC32" i="12"/>
  <c r="AF32" i="12" s="1"/>
  <c r="AC31" i="12"/>
  <c r="AF31" i="12" s="1"/>
  <c r="AC30" i="12"/>
  <c r="AF30" i="12" s="1"/>
  <c r="AC29" i="12"/>
  <c r="AF29" i="12" s="1"/>
  <c r="AC28" i="12"/>
  <c r="AF28" i="12" s="1"/>
  <c r="AC27" i="12"/>
  <c r="AF27" i="12" s="1"/>
  <c r="AC26" i="12"/>
  <c r="AF26" i="12" s="1"/>
  <c r="AC25" i="12"/>
  <c r="AF25" i="12" s="1"/>
  <c r="AC24" i="12"/>
  <c r="AF24" i="12" s="1"/>
  <c r="AC23" i="12"/>
  <c r="AF23" i="12" s="1"/>
  <c r="AC22" i="12"/>
  <c r="AF22" i="12" s="1"/>
  <c r="AC21" i="12"/>
  <c r="AF21" i="12" s="1"/>
  <c r="AC20" i="12"/>
  <c r="AF20" i="12" s="1"/>
  <c r="AC19" i="12"/>
  <c r="AF19" i="12" s="1"/>
  <c r="AC18" i="12"/>
  <c r="AF18" i="12" s="1"/>
  <c r="AC17" i="12"/>
  <c r="AF17" i="12" s="1"/>
  <c r="AC16" i="12"/>
  <c r="AF16" i="12" s="1"/>
  <c r="AC15" i="12"/>
  <c r="AF15" i="12" s="1"/>
  <c r="AC14" i="12"/>
  <c r="AF14" i="12" s="1"/>
  <c r="AC13" i="12"/>
  <c r="AF13" i="12" s="1"/>
  <c r="AC12" i="12"/>
  <c r="AF12" i="12" s="1"/>
  <c r="AC11" i="12"/>
  <c r="AF11" i="12" s="1"/>
  <c r="AC10" i="12"/>
  <c r="AF10" i="12" s="1"/>
  <c r="AC9" i="12"/>
  <c r="AF9" i="12" s="1"/>
  <c r="AE38" i="11"/>
  <c r="AE37" i="11"/>
  <c r="AE36" i="11"/>
  <c r="AE35" i="11"/>
  <c r="AE33" i="11"/>
  <c r="AE32" i="11"/>
  <c r="AE31" i="11"/>
  <c r="AE30" i="11"/>
  <c r="AE29" i="11"/>
  <c r="AE26" i="11"/>
  <c r="AE25" i="11"/>
  <c r="AE24" i="11"/>
  <c r="AE23" i="11"/>
  <c r="AE22" i="11"/>
  <c r="AE19" i="11"/>
  <c r="AE18" i="11"/>
  <c r="AE17" i="11"/>
  <c r="AE16" i="11"/>
  <c r="AE15" i="11"/>
  <c r="AE12" i="11"/>
  <c r="AE11" i="11"/>
  <c r="AE10" i="11"/>
  <c r="AC38" i="11"/>
  <c r="AF38" i="11" s="1"/>
  <c r="AC37" i="11"/>
  <c r="AF37" i="11" s="1"/>
  <c r="AC36" i="11"/>
  <c r="AF36" i="11" s="1"/>
  <c r="AC35" i="11"/>
  <c r="AF35" i="11" s="1"/>
  <c r="AC34" i="11"/>
  <c r="AF34" i="11" s="1"/>
  <c r="AC33" i="11"/>
  <c r="AF33" i="11" s="1"/>
  <c r="AC32" i="11"/>
  <c r="AF32" i="11" s="1"/>
  <c r="AC31" i="11"/>
  <c r="AF31" i="11" s="1"/>
  <c r="AC30" i="11"/>
  <c r="AF30" i="11" s="1"/>
  <c r="AC29" i="11"/>
  <c r="AF29" i="11" s="1"/>
  <c r="AC28" i="11"/>
  <c r="AF28" i="11" s="1"/>
  <c r="AC27" i="11"/>
  <c r="AF27" i="11" s="1"/>
  <c r="AC26" i="11"/>
  <c r="AF26" i="11" s="1"/>
  <c r="AC25" i="11"/>
  <c r="AF25" i="11" s="1"/>
  <c r="AC24" i="11"/>
  <c r="AF24" i="11" s="1"/>
  <c r="AC23" i="11"/>
  <c r="AF23" i="11" s="1"/>
  <c r="AC22" i="11"/>
  <c r="AF22" i="11" s="1"/>
  <c r="AC21" i="11"/>
  <c r="AF21" i="11" s="1"/>
  <c r="AC20" i="11"/>
  <c r="AF20" i="11" s="1"/>
  <c r="AC19" i="11"/>
  <c r="AF19" i="11" s="1"/>
  <c r="AC18" i="11"/>
  <c r="AF18" i="11" s="1"/>
  <c r="AC17" i="11"/>
  <c r="AF17" i="11" s="1"/>
  <c r="AC16" i="11"/>
  <c r="AF16" i="11" s="1"/>
  <c r="AC15" i="11"/>
  <c r="AF15" i="11" s="1"/>
  <c r="AC14" i="11"/>
  <c r="AF14" i="11" s="1"/>
  <c r="AC13" i="11"/>
  <c r="AF13" i="11" s="1"/>
  <c r="AC12" i="11"/>
  <c r="AF12" i="11" s="1"/>
  <c r="AC11" i="11"/>
  <c r="AF11" i="11" s="1"/>
  <c r="AC10" i="11"/>
  <c r="AF10" i="11" s="1"/>
  <c r="AC9" i="11"/>
  <c r="AF9" i="11" s="1"/>
  <c r="AE36" i="10"/>
  <c r="AE35" i="10"/>
  <c r="AE34" i="10"/>
  <c r="AE33" i="10"/>
  <c r="AE32" i="10"/>
  <c r="AE29" i="10"/>
  <c r="AE28" i="10"/>
  <c r="AE27" i="10"/>
  <c r="AE26" i="10"/>
  <c r="AE25" i="10"/>
  <c r="AE22" i="10"/>
  <c r="AE21" i="10"/>
  <c r="AE20" i="10"/>
  <c r="AE19" i="10"/>
  <c r="AE18" i="10"/>
  <c r="AC39" i="10"/>
  <c r="AF39" i="10" s="1"/>
  <c r="AC38" i="10"/>
  <c r="AF38" i="10" s="1"/>
  <c r="AC37" i="10"/>
  <c r="AF37" i="10" s="1"/>
  <c r="AC36" i="10"/>
  <c r="AF36" i="10" s="1"/>
  <c r="AC35" i="10"/>
  <c r="AF35" i="10" s="1"/>
  <c r="AC34" i="10"/>
  <c r="AF34" i="10" s="1"/>
  <c r="AC33" i="10"/>
  <c r="AF33" i="10" s="1"/>
  <c r="AC32" i="10"/>
  <c r="AF32" i="10" s="1"/>
  <c r="AC31" i="10"/>
  <c r="AF31" i="10" s="1"/>
  <c r="AC30" i="10"/>
  <c r="AF30" i="10" s="1"/>
  <c r="AC29" i="10"/>
  <c r="AF29" i="10" s="1"/>
  <c r="AC28" i="10"/>
  <c r="AF28" i="10" s="1"/>
  <c r="AC27" i="10"/>
  <c r="AF27" i="10" s="1"/>
  <c r="AC26" i="10"/>
  <c r="AF26" i="10" s="1"/>
  <c r="AC25" i="10"/>
  <c r="AF25" i="10" s="1"/>
  <c r="AC24" i="10"/>
  <c r="AF24" i="10" s="1"/>
  <c r="AC23" i="10"/>
  <c r="AF23" i="10" s="1"/>
  <c r="AC22" i="10"/>
  <c r="AF22" i="10" s="1"/>
  <c r="AC21" i="10"/>
  <c r="AF21" i="10" s="1"/>
  <c r="AC20" i="10"/>
  <c r="AF20" i="10" s="1"/>
  <c r="AC19" i="10"/>
  <c r="AF19" i="10" s="1"/>
  <c r="AC18" i="10"/>
  <c r="AF18" i="10" s="1"/>
  <c r="AC17" i="10"/>
  <c r="AF17" i="10" s="1"/>
  <c r="AC16" i="10"/>
  <c r="AF16" i="10" s="1"/>
  <c r="AC15" i="10"/>
  <c r="AF15" i="10" s="1"/>
  <c r="AC14" i="10"/>
  <c r="AF14" i="10" s="1"/>
  <c r="AC13" i="10"/>
  <c r="AF13" i="10" s="1"/>
  <c r="AC12" i="10"/>
  <c r="AF12" i="10" s="1"/>
  <c r="AC11" i="10"/>
  <c r="AF11" i="10" s="1"/>
  <c r="AC10" i="10"/>
  <c r="AF10" i="10" s="1"/>
  <c r="AC9" i="10"/>
  <c r="AF9" i="10" s="1"/>
  <c r="AE39" i="9"/>
  <c r="AE38" i="9"/>
  <c r="AE37" i="9"/>
  <c r="AE36" i="9"/>
  <c r="AE35" i="9"/>
  <c r="AE32" i="9"/>
  <c r="AE31" i="9"/>
  <c r="AE30" i="9"/>
  <c r="AE29" i="9"/>
  <c r="AE28" i="9"/>
  <c r="AE25" i="9"/>
  <c r="AE24" i="9"/>
  <c r="AE23" i="9"/>
  <c r="AE22" i="9"/>
  <c r="AE21" i="9"/>
  <c r="AE18" i="9"/>
  <c r="AE17" i="9"/>
  <c r="AE16" i="9"/>
  <c r="AE15" i="9"/>
  <c r="AE14" i="9"/>
  <c r="AE11" i="9"/>
  <c r="AE10" i="9"/>
  <c r="AE9" i="9"/>
  <c r="AC39" i="9"/>
  <c r="AF39" i="9" s="1"/>
  <c r="AC38" i="9"/>
  <c r="AF38" i="9" s="1"/>
  <c r="AC37" i="9"/>
  <c r="AF37" i="9" s="1"/>
  <c r="AC36" i="9"/>
  <c r="AF36" i="9" s="1"/>
  <c r="AC35" i="9"/>
  <c r="AF35" i="9" s="1"/>
  <c r="AC34" i="9"/>
  <c r="AF34" i="9" s="1"/>
  <c r="AC33" i="9"/>
  <c r="AF33" i="9" s="1"/>
  <c r="AC32" i="9"/>
  <c r="AF32" i="9" s="1"/>
  <c r="AC31" i="9"/>
  <c r="AF31" i="9" s="1"/>
  <c r="AC30" i="9"/>
  <c r="AF30" i="9" s="1"/>
  <c r="AC29" i="9"/>
  <c r="AF29" i="9" s="1"/>
  <c r="AC28" i="9"/>
  <c r="AF28" i="9" s="1"/>
  <c r="AC27" i="9"/>
  <c r="AF27" i="9" s="1"/>
  <c r="AC26" i="9"/>
  <c r="AF26" i="9" s="1"/>
  <c r="AC25" i="9"/>
  <c r="AF25" i="9" s="1"/>
  <c r="AC24" i="9"/>
  <c r="AF24" i="9" s="1"/>
  <c r="AC23" i="9"/>
  <c r="AF23" i="9" s="1"/>
  <c r="AC22" i="9"/>
  <c r="AF22" i="9" s="1"/>
  <c r="AC21" i="9"/>
  <c r="AF21" i="9" s="1"/>
  <c r="AC20" i="9"/>
  <c r="AF20" i="9" s="1"/>
  <c r="AC19" i="9"/>
  <c r="AF19" i="9" s="1"/>
  <c r="AC18" i="9"/>
  <c r="AF18" i="9" s="1"/>
  <c r="AC17" i="9"/>
  <c r="AF17" i="9" s="1"/>
  <c r="AC16" i="9"/>
  <c r="AF16" i="9" s="1"/>
  <c r="AC15" i="9"/>
  <c r="AF15" i="9" s="1"/>
  <c r="AC14" i="9"/>
  <c r="AF14" i="9" s="1"/>
  <c r="AC13" i="9"/>
  <c r="AF13" i="9" s="1"/>
  <c r="AC12" i="9"/>
  <c r="AF12" i="9" s="1"/>
  <c r="AC11" i="9"/>
  <c r="AF11" i="9" s="1"/>
  <c r="AC10" i="9"/>
  <c r="AF10" i="9" s="1"/>
  <c r="AC9" i="9"/>
  <c r="AF9" i="9" s="1"/>
  <c r="AE38" i="8"/>
  <c r="AE37" i="8"/>
  <c r="AE36" i="8"/>
  <c r="AE34" i="8"/>
  <c r="AE33" i="8"/>
  <c r="AE32" i="8"/>
  <c r="AE31" i="8"/>
  <c r="AE30" i="8"/>
  <c r="AE27" i="8"/>
  <c r="AE26" i="8"/>
  <c r="AE25" i="8"/>
  <c r="AE24" i="8"/>
  <c r="AE23" i="8"/>
  <c r="AE20" i="8"/>
  <c r="AE19" i="8"/>
  <c r="AE18" i="8"/>
  <c r="AE17" i="8"/>
  <c r="AE16" i="8"/>
  <c r="AE13" i="8"/>
  <c r="AE12" i="8"/>
  <c r="AE11" i="8"/>
  <c r="AE10" i="8"/>
  <c r="AE9" i="8"/>
  <c r="AC38" i="8"/>
  <c r="AF38" i="8" s="1"/>
  <c r="AC37" i="8"/>
  <c r="AF37" i="8" s="1"/>
  <c r="AC36" i="8"/>
  <c r="AF36" i="8" s="1"/>
  <c r="AC35" i="8"/>
  <c r="AF35" i="8" s="1"/>
  <c r="AC34" i="8"/>
  <c r="AF34" i="8" s="1"/>
  <c r="AC33" i="8"/>
  <c r="AF33" i="8" s="1"/>
  <c r="AC32" i="8"/>
  <c r="AF32" i="8" s="1"/>
  <c r="AC31" i="8"/>
  <c r="AF31" i="8" s="1"/>
  <c r="AC30" i="8"/>
  <c r="AF30" i="8" s="1"/>
  <c r="AC29" i="8"/>
  <c r="AF29" i="8" s="1"/>
  <c r="AC28" i="8"/>
  <c r="AF28" i="8" s="1"/>
  <c r="AC27" i="8"/>
  <c r="AF27" i="8" s="1"/>
  <c r="AC26" i="8"/>
  <c r="AF26" i="8" s="1"/>
  <c r="AC25" i="8"/>
  <c r="AF25" i="8" s="1"/>
  <c r="AC24" i="8"/>
  <c r="AF24" i="8" s="1"/>
  <c r="AC23" i="8"/>
  <c r="AF23" i="8" s="1"/>
  <c r="AC22" i="8"/>
  <c r="AF22" i="8" s="1"/>
  <c r="AC21" i="8"/>
  <c r="AF21" i="8" s="1"/>
  <c r="AC20" i="8"/>
  <c r="AF20" i="8" s="1"/>
  <c r="AC19" i="8"/>
  <c r="AF19" i="8" s="1"/>
  <c r="AC18" i="8"/>
  <c r="AF18" i="8" s="1"/>
  <c r="AC17" i="8"/>
  <c r="AF17" i="8" s="1"/>
  <c r="AC16" i="8"/>
  <c r="AF16" i="8" s="1"/>
  <c r="AC15" i="8"/>
  <c r="AF15" i="8" s="1"/>
  <c r="AC14" i="8"/>
  <c r="AF14" i="8" s="1"/>
  <c r="AC13" i="8"/>
  <c r="AF13" i="8" s="1"/>
  <c r="AC12" i="8"/>
  <c r="AF12" i="8" s="1"/>
  <c r="AC11" i="8"/>
  <c r="AF11" i="8" s="1"/>
  <c r="AC10" i="8"/>
  <c r="AF10" i="8" s="1"/>
  <c r="AC9" i="8"/>
  <c r="AF9" i="8" s="1"/>
  <c r="AE40" i="7"/>
  <c r="AE38" i="7"/>
  <c r="AE37" i="7"/>
  <c r="AE36" i="7"/>
  <c r="AE35" i="7"/>
  <c r="AE34" i="7"/>
  <c r="AE31" i="7"/>
  <c r="AE30" i="7"/>
  <c r="AE29" i="7"/>
  <c r="AE28" i="7"/>
  <c r="AE27" i="7"/>
  <c r="AC40" i="7"/>
  <c r="AF40" i="7" s="1"/>
  <c r="AC39" i="7"/>
  <c r="AF39" i="7" s="1"/>
  <c r="AC38" i="7"/>
  <c r="AF38" i="7" s="1"/>
  <c r="AC37" i="7"/>
  <c r="AF37" i="7" s="1"/>
  <c r="AC36" i="7"/>
  <c r="AF36" i="7" s="1"/>
  <c r="AC35" i="7"/>
  <c r="AF35" i="7" s="1"/>
  <c r="AC34" i="7"/>
  <c r="AF34" i="7" s="1"/>
  <c r="AC33" i="7"/>
  <c r="AF33" i="7" s="1"/>
  <c r="AC32" i="7"/>
  <c r="AF32" i="7" s="1"/>
  <c r="AC31" i="7"/>
  <c r="AF31" i="7" s="1"/>
  <c r="AC30" i="7"/>
  <c r="AF30" i="7" s="1"/>
  <c r="AC29" i="7"/>
  <c r="AF29" i="7" s="1"/>
  <c r="AC28" i="7"/>
  <c r="AF28" i="7" s="1"/>
  <c r="AC27" i="7"/>
  <c r="AF27" i="7" s="1"/>
  <c r="AC26" i="7"/>
  <c r="AF26" i="7" s="1"/>
  <c r="AC25" i="7"/>
  <c r="AF25" i="7" s="1"/>
  <c r="AC24" i="7"/>
  <c r="AF24" i="7" s="1"/>
  <c r="AC23" i="7"/>
  <c r="AF23" i="7" s="1"/>
  <c r="AC22" i="7"/>
  <c r="AF22" i="7" s="1"/>
  <c r="AC21" i="7"/>
  <c r="AF21" i="7" s="1"/>
  <c r="AC20" i="7"/>
  <c r="AF20" i="7" s="1"/>
  <c r="AC19" i="7"/>
  <c r="AF19" i="7" s="1"/>
  <c r="AC18" i="7"/>
  <c r="AF18" i="7" s="1"/>
  <c r="AC17" i="7"/>
  <c r="AF17" i="7" s="1"/>
  <c r="AC16" i="7"/>
  <c r="AF16" i="7" s="1"/>
  <c r="AC15" i="7"/>
  <c r="AF15" i="7" s="1"/>
  <c r="AC14" i="7"/>
  <c r="AF14" i="7" s="1"/>
  <c r="AC13" i="7"/>
  <c r="AF13" i="7" s="1"/>
  <c r="AC12" i="7"/>
  <c r="AF12" i="7" s="1"/>
  <c r="AC11" i="7"/>
  <c r="AF11" i="7" s="1"/>
  <c r="AC10" i="7"/>
  <c r="AF10" i="7" s="1"/>
  <c r="AE11" i="6"/>
  <c r="AE10" i="6"/>
  <c r="AC38" i="6"/>
  <c r="AF38" i="6" s="1"/>
  <c r="AC37" i="6"/>
  <c r="AF37" i="6" s="1"/>
  <c r="AC36" i="6"/>
  <c r="AF36" i="6" s="1"/>
  <c r="AC35" i="6"/>
  <c r="AF35" i="6" s="1"/>
  <c r="AC34" i="6"/>
  <c r="AF34" i="6" s="1"/>
  <c r="AC33" i="6"/>
  <c r="AF33" i="6" s="1"/>
  <c r="AC32" i="6"/>
  <c r="AF32" i="6" s="1"/>
  <c r="AC31" i="6"/>
  <c r="AF31" i="6" s="1"/>
  <c r="AC30" i="6"/>
  <c r="AF30" i="6" s="1"/>
  <c r="AC29" i="6"/>
  <c r="AF29" i="6" s="1"/>
  <c r="AC28" i="6"/>
  <c r="AF28" i="6" s="1"/>
  <c r="AC27" i="6"/>
  <c r="AF27" i="6" s="1"/>
  <c r="AC26" i="6"/>
  <c r="AF26" i="6" s="1"/>
  <c r="AC25" i="6"/>
  <c r="AF25" i="6" s="1"/>
  <c r="AC24" i="6"/>
  <c r="AF24" i="6" s="1"/>
  <c r="AC23" i="6"/>
  <c r="AF23" i="6" s="1"/>
  <c r="AC22" i="6"/>
  <c r="AF22" i="6" s="1"/>
  <c r="AC21" i="6"/>
  <c r="AF21" i="6" s="1"/>
  <c r="AC20" i="6"/>
  <c r="AF20" i="6" s="1"/>
  <c r="AC19" i="6"/>
  <c r="AF19" i="6" s="1"/>
  <c r="AC18" i="6"/>
  <c r="AF18" i="6" s="1"/>
  <c r="AC17" i="6"/>
  <c r="AF17" i="6" s="1"/>
  <c r="AC16" i="6"/>
  <c r="AF16" i="6" s="1"/>
  <c r="AC15" i="6"/>
  <c r="AF15" i="6" s="1"/>
  <c r="AC14" i="6"/>
  <c r="AF14" i="6" s="1"/>
  <c r="AC13" i="6"/>
  <c r="AF13" i="6" s="1"/>
  <c r="AC12" i="6"/>
  <c r="AF12" i="6" s="1"/>
  <c r="AC11" i="6"/>
  <c r="AF11" i="6" s="1"/>
  <c r="AC10" i="6"/>
  <c r="AF10" i="6" s="1"/>
  <c r="AC9" i="6"/>
  <c r="AF9" i="6" s="1"/>
  <c r="AE14" i="5"/>
  <c r="AE13" i="5"/>
  <c r="AE12" i="5"/>
  <c r="AE11" i="5"/>
  <c r="AE10" i="5"/>
  <c r="AE9" i="5"/>
  <c r="AJ9" i="5"/>
  <c r="AI9" i="5"/>
  <c r="AD9" i="5"/>
  <c r="AC9" i="5"/>
  <c r="AF9" i="5" s="1"/>
  <c r="D9" i="5"/>
  <c r="AC39" i="5"/>
  <c r="AF39" i="5" s="1"/>
  <c r="AC38" i="5"/>
  <c r="AF38" i="5" s="1"/>
  <c r="AC37" i="5"/>
  <c r="AF37" i="5" s="1"/>
  <c r="AC36" i="5"/>
  <c r="AF36" i="5" s="1"/>
  <c r="AC35" i="5"/>
  <c r="AF35" i="5" s="1"/>
  <c r="AC34" i="5"/>
  <c r="AF34" i="5" s="1"/>
  <c r="AC33" i="5"/>
  <c r="AF33" i="5" s="1"/>
  <c r="AC32" i="5"/>
  <c r="AF32" i="5" s="1"/>
  <c r="AC31" i="5"/>
  <c r="AF31" i="5" s="1"/>
  <c r="AC30" i="5"/>
  <c r="AF30" i="5" s="1"/>
  <c r="AC29" i="5"/>
  <c r="AF29" i="5" s="1"/>
  <c r="AC28" i="5"/>
  <c r="AF28" i="5" s="1"/>
  <c r="AC27" i="5"/>
  <c r="AF27" i="5" s="1"/>
  <c r="AC26" i="5"/>
  <c r="AF26" i="5" s="1"/>
  <c r="AC25" i="5"/>
  <c r="AF25" i="5" s="1"/>
  <c r="AC24" i="5"/>
  <c r="AF24" i="5" s="1"/>
  <c r="AC23" i="5"/>
  <c r="AF23" i="5" s="1"/>
  <c r="AC22" i="5"/>
  <c r="AF22" i="5" s="1"/>
  <c r="AC21" i="5"/>
  <c r="AF21" i="5" s="1"/>
  <c r="AC20" i="5"/>
  <c r="AF20" i="5" s="1"/>
  <c r="AC19" i="5"/>
  <c r="AF19" i="5" s="1"/>
  <c r="AC18" i="5"/>
  <c r="AF18" i="5" s="1"/>
  <c r="AC17" i="5"/>
  <c r="AF17" i="5" s="1"/>
  <c r="AC16" i="5"/>
  <c r="AF16" i="5" s="1"/>
  <c r="AC15" i="5"/>
  <c r="AF15" i="5" s="1"/>
  <c r="AC14" i="5"/>
  <c r="AF14" i="5" s="1"/>
  <c r="AC13" i="5"/>
  <c r="AF13" i="5" s="1"/>
  <c r="AC12" i="5"/>
  <c r="AF12" i="5" s="1"/>
  <c r="AC11" i="5"/>
  <c r="AF11" i="5" s="1"/>
  <c r="AC10" i="5"/>
  <c r="AF10" i="5" s="1"/>
  <c r="AC36" i="4"/>
  <c r="AF36" i="4" s="1"/>
  <c r="AC35" i="4"/>
  <c r="AF35" i="4" s="1"/>
  <c r="AC34" i="4"/>
  <c r="AF34" i="4" s="1"/>
  <c r="AC33" i="4"/>
  <c r="AF33" i="4" s="1"/>
  <c r="AC32" i="4"/>
  <c r="AF32" i="4" s="1"/>
  <c r="AC31" i="4"/>
  <c r="AF31" i="4" s="1"/>
  <c r="AC30" i="4"/>
  <c r="AF30" i="4" s="1"/>
  <c r="AC29" i="4"/>
  <c r="AF29" i="4" s="1"/>
  <c r="AC28" i="4"/>
  <c r="AF28" i="4" s="1"/>
  <c r="AC27" i="4"/>
  <c r="AF27" i="4" s="1"/>
  <c r="AC26" i="4"/>
  <c r="AF26" i="4" s="1"/>
  <c r="AC25" i="4"/>
  <c r="AF25" i="4" s="1"/>
  <c r="AC24" i="4"/>
  <c r="AF24" i="4" s="1"/>
  <c r="AC23" i="4"/>
  <c r="AF23" i="4" s="1"/>
  <c r="AC22" i="4"/>
  <c r="AF22" i="4" s="1"/>
  <c r="AC21" i="4"/>
  <c r="AF21" i="4" s="1"/>
  <c r="AC20" i="4"/>
  <c r="AF20" i="4" s="1"/>
  <c r="AC19" i="4"/>
  <c r="AF19" i="4" s="1"/>
  <c r="AC18" i="4"/>
  <c r="AF18" i="4" s="1"/>
  <c r="AC17" i="4"/>
  <c r="AF17" i="4" s="1"/>
  <c r="AC16" i="4"/>
  <c r="AF16" i="4" s="1"/>
  <c r="AC15" i="4"/>
  <c r="AF15" i="4" s="1"/>
  <c r="AC14" i="4"/>
  <c r="AF14" i="4" s="1"/>
  <c r="AC13" i="4"/>
  <c r="AF13" i="4" s="1"/>
  <c r="AC12" i="4"/>
  <c r="AF12" i="4" s="1"/>
  <c r="AC11" i="4"/>
  <c r="AF11" i="4" s="1"/>
  <c r="AC10" i="4"/>
  <c r="AF10" i="4" s="1"/>
  <c r="AC9" i="4"/>
  <c r="AF9" i="4" s="1"/>
  <c r="AD33" i="3"/>
  <c r="AD34" i="3"/>
  <c r="AD35" i="3"/>
  <c r="AD36" i="3"/>
  <c r="AD37" i="3"/>
  <c r="AD38" i="3"/>
  <c r="AD39" i="3"/>
  <c r="AC39" i="3"/>
  <c r="AF39" i="3" s="1"/>
  <c r="AC38" i="3"/>
  <c r="AF38" i="3" s="1"/>
  <c r="AC37" i="3"/>
  <c r="AF37" i="3" s="1"/>
  <c r="AC36" i="3"/>
  <c r="AF36" i="3" s="1"/>
  <c r="AC35" i="3"/>
  <c r="AF35" i="3" s="1"/>
  <c r="AC34" i="3"/>
  <c r="AF34" i="3" s="1"/>
  <c r="AC33" i="3"/>
  <c r="AF33" i="3" s="1"/>
  <c r="AC32" i="3"/>
  <c r="AF32" i="3" s="1"/>
  <c r="AC31" i="3"/>
  <c r="AF31" i="3" s="1"/>
  <c r="AC30" i="3"/>
  <c r="AF30" i="3" s="1"/>
  <c r="AC29" i="3"/>
  <c r="AF29" i="3" s="1"/>
  <c r="AC28" i="3"/>
  <c r="AF28" i="3" s="1"/>
  <c r="AC27" i="3"/>
  <c r="AF27" i="3" s="1"/>
  <c r="AC26" i="3"/>
  <c r="AF26" i="3" s="1"/>
  <c r="AC25" i="3"/>
  <c r="AF25" i="3" s="1"/>
  <c r="AC24" i="3"/>
  <c r="AF24" i="3" s="1"/>
  <c r="AC23" i="3"/>
  <c r="AF23" i="3" s="1"/>
  <c r="AC22" i="3"/>
  <c r="AF22" i="3" s="1"/>
  <c r="AC21" i="3"/>
  <c r="AF21" i="3" s="1"/>
  <c r="AC20" i="3"/>
  <c r="AF20" i="3" s="1"/>
  <c r="AC19" i="3"/>
  <c r="AF19" i="3" s="1"/>
  <c r="AC18" i="3"/>
  <c r="AF18" i="3" s="1"/>
  <c r="AC17" i="3"/>
  <c r="AC16" i="3"/>
  <c r="AF16" i="3" s="1"/>
  <c r="AC15" i="3"/>
  <c r="AF15" i="3" s="1"/>
  <c r="AC14" i="3"/>
  <c r="AF14" i="3" s="1"/>
  <c r="AC13" i="3"/>
  <c r="AF13" i="3" s="1"/>
  <c r="AC12" i="3"/>
  <c r="AF12" i="3" s="1"/>
  <c r="AC11" i="3"/>
  <c r="AF11" i="3" s="1"/>
  <c r="AC10" i="3"/>
  <c r="AF10" i="3" s="1"/>
  <c r="AC9" i="3"/>
  <c r="AF9" i="3" s="1"/>
  <c r="AF17" i="3"/>
  <c r="AE14" i="4"/>
  <c r="AE13" i="4"/>
  <c r="AE12" i="4"/>
  <c r="AE11" i="4"/>
  <c r="AE10" i="4"/>
  <c r="AK9" i="5" l="1"/>
  <c r="K9" i="5" s="1"/>
  <c r="AG9" i="5"/>
  <c r="AH9" i="5" s="1"/>
  <c r="AK37" i="13"/>
  <c r="AJ37" i="13"/>
  <c r="AL37" i="13" s="1"/>
  <c r="AH37" i="13"/>
  <c r="AD37" i="13"/>
  <c r="AG37" i="13" s="1"/>
  <c r="D37" i="13"/>
  <c r="AJ38" i="12"/>
  <c r="AI38" i="12"/>
  <c r="AD38" i="12"/>
  <c r="D38" i="12"/>
  <c r="AK39" i="10"/>
  <c r="AJ39" i="10"/>
  <c r="AH39" i="10"/>
  <c r="AD39" i="10"/>
  <c r="D39" i="10"/>
  <c r="AJ39" i="9"/>
  <c r="AI39" i="9"/>
  <c r="AD39" i="9"/>
  <c r="AG39" i="9" s="1"/>
  <c r="AH39" i="9" s="1"/>
  <c r="D39" i="9"/>
  <c r="AK38" i="12" l="1"/>
  <c r="AK39" i="9"/>
  <c r="AL39" i="10"/>
  <c r="K39" i="10" s="1"/>
  <c r="AG38" i="12"/>
  <c r="AH38" i="12" s="1"/>
  <c r="K38" i="12"/>
  <c r="K39" i="9"/>
  <c r="AJ21" i="4"/>
  <c r="AI21" i="4"/>
  <c r="AD21" i="4"/>
  <c r="AG21" i="4" s="1"/>
  <c r="AH21" i="4" s="1"/>
  <c r="D21" i="4"/>
  <c r="AJ37" i="3"/>
  <c r="AI37" i="3"/>
  <c r="AK37" i="3" s="1"/>
  <c r="D37" i="3"/>
  <c r="AJ39" i="3"/>
  <c r="AI39" i="3"/>
  <c r="D39" i="3"/>
  <c r="AJ38" i="3"/>
  <c r="AI38" i="3"/>
  <c r="D38" i="3"/>
  <c r="B77" i="15"/>
  <c r="G42" i="15"/>
  <c r="F42" i="15"/>
  <c r="C42" i="15"/>
  <c r="B42" i="15"/>
  <c r="G7" i="15"/>
  <c r="F7" i="15"/>
  <c r="AJ19" i="14"/>
  <c r="AI19" i="14"/>
  <c r="D19" i="14"/>
  <c r="AK19" i="13"/>
  <c r="AJ19" i="13"/>
  <c r="AH19" i="13"/>
  <c r="D19" i="13"/>
  <c r="AJ19" i="12"/>
  <c r="AI19" i="12"/>
  <c r="AE19" i="12"/>
  <c r="D19" i="12"/>
  <c r="AJ19" i="11"/>
  <c r="AI19" i="11"/>
  <c r="D19" i="11"/>
  <c r="AK19" i="10"/>
  <c r="AJ19" i="10"/>
  <c r="AH19" i="10"/>
  <c r="D19" i="10"/>
  <c r="AJ19" i="9"/>
  <c r="AI19" i="9"/>
  <c r="D19" i="9"/>
  <c r="AJ26" i="8"/>
  <c r="AI26" i="8"/>
  <c r="D26" i="8"/>
  <c r="AJ20" i="7"/>
  <c r="AI20" i="7"/>
  <c r="D20" i="7"/>
  <c r="AJ19" i="6"/>
  <c r="AI19" i="6"/>
  <c r="D19" i="6"/>
  <c r="AJ19" i="5"/>
  <c r="AI19" i="5"/>
  <c r="D19" i="5"/>
  <c r="AJ18" i="4"/>
  <c r="AI18" i="4"/>
  <c r="D18" i="4"/>
  <c r="AJ20" i="3"/>
  <c r="AI20" i="3"/>
  <c r="D20" i="3"/>
  <c r="Y22" i="2"/>
  <c r="Q22" i="2"/>
  <c r="I22" i="2"/>
  <c r="Y21" i="2"/>
  <c r="Q21" i="2"/>
  <c r="I21" i="2"/>
  <c r="Y20" i="2"/>
  <c r="Q20" i="2"/>
  <c r="I20" i="2"/>
  <c r="Y19" i="2"/>
  <c r="Q19" i="2"/>
  <c r="I19" i="2"/>
  <c r="Y18" i="2"/>
  <c r="Q18" i="2"/>
  <c r="I18" i="2"/>
  <c r="G77" i="15"/>
  <c r="F77" i="15"/>
  <c r="C77" i="15"/>
  <c r="E7" i="15" l="1"/>
  <c r="E42" i="15"/>
  <c r="E77" i="15"/>
  <c r="AL19" i="13"/>
  <c r="AK38" i="3"/>
  <c r="K38" i="3" s="1"/>
  <c r="AK19" i="14"/>
  <c r="AK19" i="12"/>
  <c r="K19" i="12" s="1"/>
  <c r="AK21" i="4"/>
  <c r="K21" i="4" s="1"/>
  <c r="AK39" i="3"/>
  <c r="K39" i="3" s="1"/>
  <c r="M40" i="3" s="1"/>
  <c r="AG39" i="3"/>
  <c r="AH39" i="3" s="1"/>
  <c r="AK20" i="3"/>
  <c r="K20" i="3" s="1"/>
  <c r="AK18" i="4"/>
  <c r="K18" i="4" s="1"/>
  <c r="AK19" i="6"/>
  <c r="K19" i="6" s="1"/>
  <c r="AK20" i="7"/>
  <c r="K20" i="7" s="1"/>
  <c r="AK26" i="8"/>
  <c r="K26" i="8" s="1"/>
  <c r="AK19" i="9"/>
  <c r="K19" i="9" s="1"/>
  <c r="AL19" i="10"/>
  <c r="K19" i="10" s="1"/>
  <c r="AK19" i="11"/>
  <c r="K19" i="11" s="1"/>
  <c r="AG38" i="3"/>
  <c r="AH38" i="3" s="1"/>
  <c r="AG37" i="3"/>
  <c r="AH37" i="3" s="1"/>
  <c r="AK19" i="5"/>
  <c r="K19" i="5" s="1"/>
  <c r="K37" i="3"/>
  <c r="K19" i="14"/>
  <c r="AJ9" i="14"/>
  <c r="AI9" i="14"/>
  <c r="AD9" i="14"/>
  <c r="D9" i="14"/>
  <c r="AJ39" i="12"/>
  <c r="AI39" i="12"/>
  <c r="AD39" i="12"/>
  <c r="D39" i="12"/>
  <c r="AJ35" i="11"/>
  <c r="AI35" i="11"/>
  <c r="AD35" i="11"/>
  <c r="AG35" i="11" s="1"/>
  <c r="AH35" i="11" s="1"/>
  <c r="D35" i="11"/>
  <c r="AJ19" i="8"/>
  <c r="AI19" i="8"/>
  <c r="AD19" i="8"/>
  <c r="D19" i="8"/>
  <c r="AJ9" i="8"/>
  <c r="AI9" i="8"/>
  <c r="AD9" i="8"/>
  <c r="D9" i="8"/>
  <c r="AK14" i="10"/>
  <c r="AJ14" i="10"/>
  <c r="AH14" i="10"/>
  <c r="AD14" i="10"/>
  <c r="AG14" i="10" s="1"/>
  <c r="AI14" i="10" s="1"/>
  <c r="D14" i="10"/>
  <c r="AK13" i="10"/>
  <c r="AJ13" i="10"/>
  <c r="AH13" i="10"/>
  <c r="AD13" i="10"/>
  <c r="AG13" i="10" s="1"/>
  <c r="D13" i="10"/>
  <c r="AK37" i="10"/>
  <c r="AJ37" i="10"/>
  <c r="AH37" i="10"/>
  <c r="AD37" i="10"/>
  <c r="AG37" i="10" s="1"/>
  <c r="D37" i="10"/>
  <c r="D38" i="9"/>
  <c r="AD38" i="9"/>
  <c r="AI38" i="9"/>
  <c r="AJ38" i="9"/>
  <c r="AJ38" i="8"/>
  <c r="AI38" i="8"/>
  <c r="AD38" i="8"/>
  <c r="D38" i="8"/>
  <c r="AJ36" i="8"/>
  <c r="AI36" i="8"/>
  <c r="AD36" i="8"/>
  <c r="D36" i="8"/>
  <c r="D35" i="8"/>
  <c r="AD35" i="8"/>
  <c r="AI35" i="8"/>
  <c r="AJ35" i="8"/>
  <c r="AK35" i="11" l="1"/>
  <c r="AG38" i="9"/>
  <c r="AH38" i="9" s="1"/>
  <c r="AK35" i="8"/>
  <c r="K35" i="8" s="1"/>
  <c r="AL14" i="10"/>
  <c r="K14" i="10" s="1"/>
  <c r="AK39" i="12"/>
  <c r="K39" i="12" s="1"/>
  <c r="M40" i="12" s="1"/>
  <c r="AG39" i="12"/>
  <c r="AL13" i="10"/>
  <c r="K13" i="10" s="1"/>
  <c r="AK38" i="9"/>
  <c r="K38" i="9" s="1"/>
  <c r="AK38" i="8"/>
  <c r="K38" i="8" s="1"/>
  <c r="AK36" i="8"/>
  <c r="K36" i="8" s="1"/>
  <c r="AG9" i="8"/>
  <c r="AK19" i="8"/>
  <c r="AG19" i="8"/>
  <c r="AH19" i="8" s="1"/>
  <c r="AG38" i="8"/>
  <c r="AG36" i="8"/>
  <c r="AK9" i="8"/>
  <c r="K9" i="8" s="1"/>
  <c r="AK9" i="14"/>
  <c r="AG9" i="14"/>
  <c r="AH9" i="14" s="1"/>
  <c r="AL37" i="10"/>
  <c r="K37" i="10" s="1"/>
  <c r="AG35" i="8"/>
  <c r="D40" i="7"/>
  <c r="AD40" i="7"/>
  <c r="AI40" i="7"/>
  <c r="AJ40" i="7"/>
  <c r="D29" i="7"/>
  <c r="AD29" i="7"/>
  <c r="AI29" i="7"/>
  <c r="AJ29" i="7"/>
  <c r="AJ39" i="7"/>
  <c r="AI39" i="7"/>
  <c r="AD39" i="7"/>
  <c r="D39" i="7"/>
  <c r="AJ38" i="7"/>
  <c r="AI38" i="7"/>
  <c r="AD38" i="7"/>
  <c r="D38" i="7"/>
  <c r="AJ36" i="6"/>
  <c r="AI36" i="6"/>
  <c r="AD36" i="6"/>
  <c r="D36" i="6"/>
  <c r="AJ39" i="5"/>
  <c r="AI39" i="5"/>
  <c r="AD39" i="5"/>
  <c r="D39" i="5"/>
  <c r="D20" i="5"/>
  <c r="AD20" i="5"/>
  <c r="AI20" i="5"/>
  <c r="AJ20" i="5"/>
  <c r="D14" i="5"/>
  <c r="AD14" i="5"/>
  <c r="AI14" i="5"/>
  <c r="AJ14" i="5"/>
  <c r="D33" i="4"/>
  <c r="AD33" i="4"/>
  <c r="AI33" i="4"/>
  <c r="AJ33" i="4"/>
  <c r="AJ34" i="4"/>
  <c r="AI34" i="4"/>
  <c r="AD34" i="4"/>
  <c r="D34" i="4"/>
  <c r="A4" i="3"/>
  <c r="AK39" i="5" l="1"/>
  <c r="K39" i="5" s="1"/>
  <c r="AG38" i="7"/>
  <c r="AH38" i="7" s="1"/>
  <c r="AG29" i="7"/>
  <c r="AG39" i="7"/>
  <c r="AH39" i="7" s="1"/>
  <c r="AG40" i="7"/>
  <c r="AG33" i="4"/>
  <c r="AH33" i="4" s="1"/>
  <c r="AK36" i="6"/>
  <c r="K36" i="6" s="1"/>
  <c r="AG36" i="6"/>
  <c r="AH36" i="6" s="1"/>
  <c r="AG39" i="5"/>
  <c r="AH39" i="5" s="1"/>
  <c r="AG34" i="4"/>
  <c r="AH34" i="4" s="1"/>
  <c r="AK40" i="7"/>
  <c r="K40" i="7" s="1"/>
  <c r="AK29" i="7"/>
  <c r="AK38" i="7"/>
  <c r="K38" i="7" s="1"/>
  <c r="AK39" i="7"/>
  <c r="AK20" i="5"/>
  <c r="K20" i="5" s="1"/>
  <c r="AK14" i="5"/>
  <c r="K14" i="5" s="1"/>
  <c r="AG20" i="5"/>
  <c r="AH20" i="5" s="1"/>
  <c r="AG14" i="5"/>
  <c r="AH14" i="5" s="1"/>
  <c r="AK33" i="4"/>
  <c r="K33" i="4" s="1"/>
  <c r="AK34" i="4"/>
  <c r="K34" i="4" s="1"/>
  <c r="K39" i="7" l="1"/>
  <c r="M41" i="7" s="1"/>
  <c r="AE35" i="14"/>
  <c r="AE28" i="14"/>
  <c r="AE21" i="14"/>
  <c r="AE14" i="14"/>
  <c r="AE30" i="13"/>
  <c r="AE23" i="13"/>
  <c r="AE16" i="13"/>
  <c r="AE9" i="13"/>
  <c r="AE33" i="12"/>
  <c r="AE26" i="12"/>
  <c r="AE12" i="12"/>
  <c r="AE28" i="11"/>
  <c r="AE21" i="11"/>
  <c r="AE14" i="11"/>
  <c r="AE9" i="11"/>
  <c r="AE31" i="10"/>
  <c r="AE17" i="10"/>
  <c r="AE34" i="9"/>
  <c r="AE27" i="9"/>
  <c r="AE20" i="9"/>
  <c r="AE13" i="9"/>
  <c r="AE29" i="8"/>
  <c r="AE22" i="8"/>
  <c r="AE15" i="8"/>
  <c r="AE33" i="7"/>
  <c r="AE26" i="7"/>
  <c r="AE9" i="6"/>
  <c r="D37" i="14" l="1"/>
  <c r="D34" i="14"/>
  <c r="D33" i="14"/>
  <c r="D35" i="14"/>
  <c r="D27" i="14"/>
  <c r="D26" i="14"/>
  <c r="D28" i="14"/>
  <c r="D20" i="14"/>
  <c r="D21" i="14"/>
  <c r="D12" i="14"/>
  <c r="D14" i="14"/>
  <c r="D36" i="13"/>
  <c r="D30" i="13"/>
  <c r="D29" i="13"/>
  <c r="D35" i="13"/>
  <c r="D23" i="13"/>
  <c r="D22" i="13"/>
  <c r="D28" i="13"/>
  <c r="D16" i="13"/>
  <c r="D15" i="13"/>
  <c r="D21" i="13"/>
  <c r="D9" i="13"/>
  <c r="D14" i="13"/>
  <c r="D33" i="12"/>
  <c r="D32" i="12"/>
  <c r="D31" i="12"/>
  <c r="D26" i="12"/>
  <c r="D25" i="12"/>
  <c r="D24" i="12"/>
  <c r="D18" i="12"/>
  <c r="D17" i="12"/>
  <c r="D12" i="12"/>
  <c r="D11" i="12"/>
  <c r="D10" i="12"/>
  <c r="D38" i="11"/>
  <c r="D33" i="11"/>
  <c r="D28" i="11"/>
  <c r="D34" i="11"/>
  <c r="D26" i="11"/>
  <c r="D21" i="11"/>
  <c r="D27" i="11"/>
  <c r="D14" i="11"/>
  <c r="D20" i="11"/>
  <c r="D12" i="11"/>
  <c r="D9" i="11"/>
  <c r="D36" i="10"/>
  <c r="D31" i="10"/>
  <c r="D30" i="10"/>
  <c r="D29" i="10"/>
  <c r="D24" i="10"/>
  <c r="D23" i="10"/>
  <c r="D22" i="10"/>
  <c r="D17" i="10"/>
  <c r="D16" i="10"/>
  <c r="D15" i="10"/>
  <c r="D10" i="10"/>
  <c r="D9" i="10"/>
  <c r="D34" i="9"/>
  <c r="D33" i="9"/>
  <c r="D32" i="9"/>
  <c r="D27" i="9"/>
  <c r="D26" i="9"/>
  <c r="D25" i="9"/>
  <c r="D20" i="9"/>
  <c r="D18" i="9"/>
  <c r="D13" i="9"/>
  <c r="D12" i="9"/>
  <c r="D11" i="9"/>
  <c r="D22" i="9"/>
  <c r="D34" i="8"/>
  <c r="D29" i="8"/>
  <c r="D22" i="8"/>
  <c r="D28" i="8"/>
  <c r="D27" i="8"/>
  <c r="D15" i="8"/>
  <c r="D21" i="8"/>
  <c r="D20" i="8"/>
  <c r="D13" i="8"/>
  <c r="D14" i="8"/>
  <c r="D33" i="7"/>
  <c r="D32" i="7"/>
  <c r="D31" i="7"/>
  <c r="D26" i="7"/>
  <c r="D25" i="7"/>
  <c r="D24" i="7"/>
  <c r="D19" i="7"/>
  <c r="D18" i="7"/>
  <c r="D17" i="7"/>
  <c r="D12" i="7"/>
  <c r="D11" i="7"/>
  <c r="D10" i="7"/>
  <c r="D34" i="6"/>
  <c r="D33" i="6"/>
  <c r="D32" i="6"/>
  <c r="D27" i="6"/>
  <c r="D26" i="6"/>
  <c r="D25" i="6"/>
  <c r="D20" i="6"/>
  <c r="D18" i="6"/>
  <c r="D9" i="6"/>
  <c r="D13" i="6"/>
  <c r="D12" i="6"/>
  <c r="D11" i="6"/>
  <c r="D30" i="5"/>
  <c r="D36" i="5"/>
  <c r="D35" i="5"/>
  <c r="D23" i="5"/>
  <c r="D29" i="5"/>
  <c r="D28" i="5"/>
  <c r="D16" i="5"/>
  <c r="D22" i="5"/>
  <c r="D21" i="5"/>
  <c r="D10" i="5"/>
  <c r="D30" i="4"/>
  <c r="D36" i="4"/>
  <c r="D35" i="4"/>
  <c r="D23" i="4"/>
  <c r="D29" i="4"/>
  <c r="D28" i="4"/>
  <c r="D16" i="4"/>
  <c r="D15" i="4"/>
  <c r="D14" i="4"/>
  <c r="D10" i="4"/>
  <c r="D22" i="4"/>
  <c r="D34" i="3"/>
  <c r="D32" i="3"/>
  <c r="D31" i="3"/>
  <c r="D27" i="3"/>
  <c r="D25" i="3"/>
  <c r="D24" i="3"/>
  <c r="D13" i="3"/>
  <c r="D18" i="3"/>
  <c r="D17" i="3"/>
  <c r="D11" i="3"/>
  <c r="D10" i="3"/>
  <c r="AI14" i="14" l="1"/>
  <c r="AJ14" i="14"/>
  <c r="AI22" i="14"/>
  <c r="AJ22" i="14"/>
  <c r="AI10" i="14"/>
  <c r="AJ10" i="14"/>
  <c r="AI11" i="14"/>
  <c r="AJ11" i="14"/>
  <c r="AI38" i="14"/>
  <c r="AJ38" i="14"/>
  <c r="AI12" i="14"/>
  <c r="AJ12" i="14"/>
  <c r="AI21" i="14"/>
  <c r="AJ21" i="14"/>
  <c r="AI15" i="14"/>
  <c r="AJ15" i="14"/>
  <c r="AI16" i="14"/>
  <c r="AJ16" i="14"/>
  <c r="AI17" i="14"/>
  <c r="AJ17" i="14"/>
  <c r="AI18" i="14"/>
  <c r="AJ18" i="14"/>
  <c r="AI20" i="14"/>
  <c r="AJ20" i="14"/>
  <c r="AI28" i="14"/>
  <c r="AJ28" i="14"/>
  <c r="AI29" i="14"/>
  <c r="AJ29" i="14"/>
  <c r="AI23" i="14"/>
  <c r="AJ23" i="14"/>
  <c r="AI24" i="14"/>
  <c r="AJ24" i="14"/>
  <c r="AI25" i="14"/>
  <c r="AJ25" i="14"/>
  <c r="AI26" i="14"/>
  <c r="AJ26" i="14"/>
  <c r="AI27" i="14"/>
  <c r="AJ27" i="14"/>
  <c r="AI35" i="14"/>
  <c r="AJ35" i="14"/>
  <c r="AI36" i="14"/>
  <c r="AJ36" i="14"/>
  <c r="AI30" i="14"/>
  <c r="AJ30" i="14"/>
  <c r="AI31" i="14"/>
  <c r="AJ31" i="14"/>
  <c r="AI32" i="14"/>
  <c r="AJ32" i="14"/>
  <c r="AI33" i="14"/>
  <c r="AJ33" i="14"/>
  <c r="AI34" i="14"/>
  <c r="AJ34" i="14"/>
  <c r="AI37" i="14"/>
  <c r="AJ37" i="14"/>
  <c r="AI39" i="14"/>
  <c r="AJ39" i="14"/>
  <c r="AJ13" i="14"/>
  <c r="AI13" i="14"/>
  <c r="AJ14" i="13"/>
  <c r="AK14" i="13"/>
  <c r="AJ9" i="13"/>
  <c r="AK9" i="13"/>
  <c r="AJ10" i="13"/>
  <c r="AK10" i="13"/>
  <c r="AJ11" i="13"/>
  <c r="AK11" i="13"/>
  <c r="AJ12" i="13"/>
  <c r="AK12" i="13"/>
  <c r="AJ20" i="13"/>
  <c r="AK20" i="13"/>
  <c r="AJ21" i="13"/>
  <c r="AK21" i="13"/>
  <c r="AJ15" i="13"/>
  <c r="AK15" i="13"/>
  <c r="AJ16" i="13"/>
  <c r="AK16" i="13"/>
  <c r="AJ17" i="13"/>
  <c r="AK17" i="13"/>
  <c r="AJ18" i="13"/>
  <c r="AK18" i="13"/>
  <c r="AJ27" i="13"/>
  <c r="AK27" i="13"/>
  <c r="AJ28" i="13"/>
  <c r="AK28" i="13"/>
  <c r="AJ22" i="13"/>
  <c r="AK22" i="13"/>
  <c r="AJ23" i="13"/>
  <c r="AK23" i="13"/>
  <c r="AJ24" i="13"/>
  <c r="AK24" i="13"/>
  <c r="AJ25" i="13"/>
  <c r="AK25" i="13"/>
  <c r="AJ26" i="13"/>
  <c r="AK26" i="13"/>
  <c r="AJ34" i="13"/>
  <c r="AK34" i="13"/>
  <c r="AJ35" i="13"/>
  <c r="AK35" i="13"/>
  <c r="AJ29" i="13"/>
  <c r="AK29" i="13"/>
  <c r="AJ30" i="13"/>
  <c r="AK30" i="13"/>
  <c r="AJ31" i="13"/>
  <c r="AK31" i="13"/>
  <c r="AJ32" i="13"/>
  <c r="AK32" i="13"/>
  <c r="AJ33" i="13"/>
  <c r="AK33" i="13"/>
  <c r="AJ38" i="13"/>
  <c r="AK38" i="13"/>
  <c r="AJ36" i="13"/>
  <c r="AK36" i="13"/>
  <c r="AK13" i="13"/>
  <c r="AJ13" i="13"/>
  <c r="AI14" i="12"/>
  <c r="AJ14" i="12"/>
  <c r="AI15" i="12"/>
  <c r="AJ15" i="12"/>
  <c r="AI10" i="12"/>
  <c r="AJ10" i="12"/>
  <c r="AI11" i="12"/>
  <c r="AJ11" i="12"/>
  <c r="AI12" i="12"/>
  <c r="AJ12" i="12"/>
  <c r="AI13" i="12"/>
  <c r="AJ13" i="12"/>
  <c r="AI21" i="12"/>
  <c r="AJ21" i="12"/>
  <c r="AI22" i="12"/>
  <c r="AJ22" i="12"/>
  <c r="AI16" i="12"/>
  <c r="AJ16" i="12"/>
  <c r="AI17" i="12"/>
  <c r="AJ17" i="12"/>
  <c r="AI18" i="12"/>
  <c r="AJ18" i="12"/>
  <c r="AI20" i="12"/>
  <c r="AJ20" i="12"/>
  <c r="AI28" i="12"/>
  <c r="AJ28" i="12"/>
  <c r="AI29" i="12"/>
  <c r="AJ29" i="12"/>
  <c r="AI23" i="12"/>
  <c r="AJ23" i="12"/>
  <c r="AI24" i="12"/>
  <c r="AJ24" i="12"/>
  <c r="AI25" i="12"/>
  <c r="AJ25" i="12"/>
  <c r="AI26" i="12"/>
  <c r="AJ26" i="12"/>
  <c r="AI27" i="12"/>
  <c r="AJ27" i="12"/>
  <c r="AI35" i="12"/>
  <c r="AJ35" i="12"/>
  <c r="AI36" i="12"/>
  <c r="AJ36" i="12"/>
  <c r="AI30" i="12"/>
  <c r="AJ30" i="12"/>
  <c r="AI31" i="12"/>
  <c r="AJ31" i="12"/>
  <c r="AI32" i="12"/>
  <c r="AJ32" i="12"/>
  <c r="AI33" i="12"/>
  <c r="AJ33" i="12"/>
  <c r="AI34" i="12"/>
  <c r="AJ34" i="12"/>
  <c r="AI37" i="12"/>
  <c r="AJ37" i="12"/>
  <c r="AJ9" i="12"/>
  <c r="AI9" i="12"/>
  <c r="AI9" i="11"/>
  <c r="AJ9" i="11"/>
  <c r="AI15" i="11"/>
  <c r="AJ15" i="11"/>
  <c r="AI10" i="11"/>
  <c r="AJ10" i="11"/>
  <c r="AI11" i="11"/>
  <c r="AJ11" i="11"/>
  <c r="AI37" i="11"/>
  <c r="AJ37" i="11"/>
  <c r="AI12" i="11"/>
  <c r="AJ12" i="11"/>
  <c r="AI20" i="11"/>
  <c r="AJ20" i="11"/>
  <c r="AI14" i="11"/>
  <c r="AJ14" i="11"/>
  <c r="AI22" i="11"/>
  <c r="AJ22" i="11"/>
  <c r="AI16" i="11"/>
  <c r="AJ16" i="11"/>
  <c r="AI17" i="11"/>
  <c r="AJ17" i="11"/>
  <c r="AI18" i="11"/>
  <c r="AJ18" i="11"/>
  <c r="AI27" i="11"/>
  <c r="AJ27" i="11"/>
  <c r="AI21" i="11"/>
  <c r="AJ21" i="11"/>
  <c r="AI29" i="11"/>
  <c r="AJ29" i="11"/>
  <c r="AI23" i="11"/>
  <c r="AJ23" i="11"/>
  <c r="AI24" i="11"/>
  <c r="AJ24" i="11"/>
  <c r="AI25" i="11"/>
  <c r="AJ25" i="11"/>
  <c r="AI26" i="11"/>
  <c r="AJ26" i="11"/>
  <c r="AI34" i="11"/>
  <c r="AJ34" i="11"/>
  <c r="AI28" i="11"/>
  <c r="AJ28" i="11"/>
  <c r="AI36" i="11"/>
  <c r="AJ36" i="11"/>
  <c r="AI30" i="11"/>
  <c r="AJ30" i="11"/>
  <c r="AI31" i="11"/>
  <c r="AJ31" i="11"/>
  <c r="AI32" i="11"/>
  <c r="AJ32" i="11"/>
  <c r="AI33" i="11"/>
  <c r="AJ33" i="11"/>
  <c r="AI38" i="11"/>
  <c r="AJ38" i="11"/>
  <c r="AJ13" i="11"/>
  <c r="AI13" i="11"/>
  <c r="AJ9" i="10"/>
  <c r="AK9" i="10"/>
  <c r="AJ10" i="10"/>
  <c r="AK10" i="10"/>
  <c r="AJ11" i="10"/>
  <c r="AK11" i="10"/>
  <c r="AJ12" i="10"/>
  <c r="AK12" i="10"/>
  <c r="AJ20" i="10"/>
  <c r="AK20" i="10"/>
  <c r="AJ21" i="10"/>
  <c r="AK21" i="10"/>
  <c r="AJ15" i="10"/>
  <c r="AK15" i="10"/>
  <c r="AJ16" i="10"/>
  <c r="AK16" i="10"/>
  <c r="AJ17" i="10"/>
  <c r="AK17" i="10"/>
  <c r="AJ18" i="10"/>
  <c r="AK18" i="10"/>
  <c r="AJ27" i="10"/>
  <c r="AK27" i="10"/>
  <c r="AJ28" i="10"/>
  <c r="AK28" i="10"/>
  <c r="AJ22" i="10"/>
  <c r="AK22" i="10"/>
  <c r="AJ23" i="10"/>
  <c r="AK23" i="10"/>
  <c r="AJ24" i="10"/>
  <c r="AK24" i="10"/>
  <c r="AJ25" i="10"/>
  <c r="AK25" i="10"/>
  <c r="AJ26" i="10"/>
  <c r="AK26" i="10"/>
  <c r="AJ34" i="10"/>
  <c r="AK34" i="10"/>
  <c r="AJ35" i="10"/>
  <c r="AK35" i="10"/>
  <c r="AJ29" i="10"/>
  <c r="AK29" i="10"/>
  <c r="AJ30" i="10"/>
  <c r="AK30" i="10"/>
  <c r="AJ31" i="10"/>
  <c r="AK31" i="10"/>
  <c r="AJ32" i="10"/>
  <c r="AK32" i="10"/>
  <c r="AJ33" i="10"/>
  <c r="AK33" i="10"/>
  <c r="AJ38" i="10"/>
  <c r="AK38" i="10"/>
  <c r="AJ36" i="10"/>
  <c r="AK36" i="10"/>
  <c r="AI11" i="9"/>
  <c r="AJ11" i="9"/>
  <c r="AI12" i="9"/>
  <c r="AJ12" i="9"/>
  <c r="AI13" i="9"/>
  <c r="AJ13" i="9"/>
  <c r="AI21" i="9"/>
  <c r="AJ21" i="9"/>
  <c r="AI36" i="9"/>
  <c r="AJ36" i="9"/>
  <c r="AI16" i="9"/>
  <c r="AJ16" i="9"/>
  <c r="AI17" i="9"/>
  <c r="AJ17" i="9"/>
  <c r="AI18" i="9"/>
  <c r="AJ18" i="9"/>
  <c r="AI20" i="9"/>
  <c r="AJ20" i="9"/>
  <c r="AI28" i="9"/>
  <c r="AJ28" i="9"/>
  <c r="AI29" i="9"/>
  <c r="AJ29" i="9"/>
  <c r="AI23" i="9"/>
  <c r="AJ23" i="9"/>
  <c r="AI24" i="9"/>
  <c r="AJ24" i="9"/>
  <c r="AI25" i="9"/>
  <c r="AJ25" i="9"/>
  <c r="AI26" i="9"/>
  <c r="AJ26" i="9"/>
  <c r="AI27" i="9"/>
  <c r="AJ27" i="9"/>
  <c r="AI35" i="9"/>
  <c r="AJ35" i="9"/>
  <c r="AI30" i="9"/>
  <c r="AJ30" i="9"/>
  <c r="AI31" i="9"/>
  <c r="AJ31" i="9"/>
  <c r="AI32" i="9"/>
  <c r="AJ32" i="9"/>
  <c r="AI33" i="9"/>
  <c r="AJ33" i="9"/>
  <c r="AI34" i="9"/>
  <c r="AJ34" i="9"/>
  <c r="AI37" i="9"/>
  <c r="AJ37" i="9"/>
  <c r="AI14" i="9"/>
  <c r="AJ14" i="9"/>
  <c r="AI15" i="9"/>
  <c r="AJ15" i="9"/>
  <c r="AI9" i="9"/>
  <c r="AJ9" i="9"/>
  <c r="AI10" i="9"/>
  <c r="AJ10" i="9"/>
  <c r="AJ22" i="9"/>
  <c r="AI22" i="9"/>
  <c r="AI13" i="8"/>
  <c r="AJ13" i="8"/>
  <c r="AI10" i="8"/>
  <c r="AJ10" i="8"/>
  <c r="AI11" i="8"/>
  <c r="AJ11" i="8"/>
  <c r="AI12" i="8"/>
  <c r="AJ12" i="8"/>
  <c r="AI16" i="8"/>
  <c r="AJ16" i="8"/>
  <c r="AI20" i="8"/>
  <c r="AJ20" i="8"/>
  <c r="AI21" i="8"/>
  <c r="AJ21" i="8"/>
  <c r="AI15" i="8"/>
  <c r="AJ15" i="8"/>
  <c r="AI17" i="8"/>
  <c r="AJ17" i="8"/>
  <c r="AI18" i="8"/>
  <c r="AJ18" i="8"/>
  <c r="AI27" i="8"/>
  <c r="AJ27" i="8"/>
  <c r="AI28" i="8"/>
  <c r="AJ28" i="8"/>
  <c r="AI22" i="8"/>
  <c r="AJ22" i="8"/>
  <c r="AI23" i="8"/>
  <c r="AJ23" i="8"/>
  <c r="AI24" i="8"/>
  <c r="AJ24" i="8"/>
  <c r="AI25" i="8"/>
  <c r="AJ25" i="8"/>
  <c r="AI37" i="8"/>
  <c r="AJ37" i="8"/>
  <c r="AI29" i="8"/>
  <c r="AJ29" i="8"/>
  <c r="AI30" i="8"/>
  <c r="AJ30" i="8"/>
  <c r="AI31" i="8"/>
  <c r="AJ31" i="8"/>
  <c r="AI32" i="8"/>
  <c r="AJ32" i="8"/>
  <c r="AI33" i="8"/>
  <c r="AJ33" i="8"/>
  <c r="AI34" i="8"/>
  <c r="AJ34" i="8"/>
  <c r="AJ14" i="8"/>
  <c r="AI14" i="8"/>
  <c r="AI15" i="7"/>
  <c r="AJ15" i="7"/>
  <c r="AI23" i="7"/>
  <c r="AJ23" i="7"/>
  <c r="AI10" i="7"/>
  <c r="AJ10" i="7"/>
  <c r="AI11" i="7"/>
  <c r="AJ11" i="7"/>
  <c r="AI12" i="7"/>
  <c r="AJ12" i="7"/>
  <c r="AI13" i="7"/>
  <c r="AJ13" i="7"/>
  <c r="AI14" i="7"/>
  <c r="AJ14" i="7"/>
  <c r="AI22" i="7"/>
  <c r="AJ22" i="7"/>
  <c r="AI30" i="7"/>
  <c r="AJ30" i="7"/>
  <c r="AI17" i="7"/>
  <c r="AJ17" i="7"/>
  <c r="AI18" i="7"/>
  <c r="AJ18" i="7"/>
  <c r="AI19" i="7"/>
  <c r="AJ19" i="7"/>
  <c r="AI21" i="7"/>
  <c r="AJ21" i="7"/>
  <c r="AI37" i="7"/>
  <c r="AJ37" i="7"/>
  <c r="AI24" i="7"/>
  <c r="AJ24" i="7"/>
  <c r="AI25" i="7"/>
  <c r="AJ25" i="7"/>
  <c r="AI26" i="7"/>
  <c r="AJ26" i="7"/>
  <c r="AI27" i="7"/>
  <c r="AJ27" i="7"/>
  <c r="AI28" i="7"/>
  <c r="AJ28" i="7"/>
  <c r="AI36" i="7"/>
  <c r="AJ36" i="7"/>
  <c r="AI31" i="7"/>
  <c r="AJ31" i="7"/>
  <c r="AI32" i="7"/>
  <c r="AJ32" i="7"/>
  <c r="AI33" i="7"/>
  <c r="AJ33" i="7"/>
  <c r="AI34" i="7"/>
  <c r="AJ34" i="7"/>
  <c r="AI35" i="7"/>
  <c r="AJ35" i="7"/>
  <c r="AJ16" i="7"/>
  <c r="AI16" i="7"/>
  <c r="AI10" i="6"/>
  <c r="AJ10" i="6"/>
  <c r="AI17" i="6"/>
  <c r="AJ17" i="6"/>
  <c r="AI16" i="6"/>
  <c r="AJ16" i="6"/>
  <c r="AI24" i="6"/>
  <c r="AJ24" i="6"/>
  <c r="AI11" i="6"/>
  <c r="AJ11" i="6"/>
  <c r="AI12" i="6"/>
  <c r="AJ12" i="6"/>
  <c r="AI13" i="6"/>
  <c r="AJ13" i="6"/>
  <c r="AI14" i="6"/>
  <c r="AJ14" i="6"/>
  <c r="AI15" i="6"/>
  <c r="AJ15" i="6"/>
  <c r="AI23" i="6"/>
  <c r="AJ23" i="6"/>
  <c r="AI31" i="6"/>
  <c r="AJ31" i="6"/>
  <c r="AI18" i="6"/>
  <c r="AJ18" i="6"/>
  <c r="AI20" i="6"/>
  <c r="AJ20" i="6"/>
  <c r="AI21" i="6"/>
  <c r="AJ21" i="6"/>
  <c r="AI22" i="6"/>
  <c r="AJ22" i="6"/>
  <c r="AI30" i="6"/>
  <c r="AJ30" i="6"/>
  <c r="AI37" i="6"/>
  <c r="AJ37" i="6"/>
  <c r="AI25" i="6"/>
  <c r="AJ25" i="6"/>
  <c r="AI26" i="6"/>
  <c r="AJ26" i="6"/>
  <c r="AI27" i="6"/>
  <c r="AJ27" i="6"/>
  <c r="AI28" i="6"/>
  <c r="AJ28" i="6"/>
  <c r="AI29" i="6"/>
  <c r="AJ29" i="6"/>
  <c r="AI38" i="6"/>
  <c r="AJ38" i="6"/>
  <c r="AI32" i="6"/>
  <c r="AJ32" i="6"/>
  <c r="AI33" i="6"/>
  <c r="AJ33" i="6"/>
  <c r="AI34" i="6"/>
  <c r="AJ34" i="6"/>
  <c r="AI35" i="6"/>
  <c r="AJ35" i="6"/>
  <c r="AJ9" i="6"/>
  <c r="AI9" i="6"/>
  <c r="AI22" i="4"/>
  <c r="AJ22" i="4"/>
  <c r="AI10" i="4"/>
  <c r="AJ10" i="4"/>
  <c r="AI11" i="4"/>
  <c r="AJ11" i="4"/>
  <c r="AI12" i="4"/>
  <c r="AJ12" i="4"/>
  <c r="AI13" i="4"/>
  <c r="AJ13" i="4"/>
  <c r="AI14" i="4"/>
  <c r="AJ14" i="4"/>
  <c r="AI15" i="4"/>
  <c r="AJ15" i="4"/>
  <c r="AI16" i="4"/>
  <c r="AJ16" i="4"/>
  <c r="AI17" i="4"/>
  <c r="AJ17" i="4"/>
  <c r="AI19" i="4"/>
  <c r="AJ19" i="4"/>
  <c r="AI20" i="4"/>
  <c r="AJ20" i="4"/>
  <c r="AI28" i="4"/>
  <c r="AJ28" i="4"/>
  <c r="AI29" i="4"/>
  <c r="AJ29" i="4"/>
  <c r="AI23" i="4"/>
  <c r="AJ23" i="4"/>
  <c r="AI24" i="4"/>
  <c r="AJ24" i="4"/>
  <c r="AI25" i="4"/>
  <c r="AJ25" i="4"/>
  <c r="AI26" i="4"/>
  <c r="AJ26" i="4"/>
  <c r="AI27" i="4"/>
  <c r="AJ27" i="4"/>
  <c r="AI35" i="4"/>
  <c r="AJ35" i="4"/>
  <c r="AI36" i="4"/>
  <c r="AJ36" i="4"/>
  <c r="AI30" i="4"/>
  <c r="AJ30" i="4"/>
  <c r="AI31" i="4"/>
  <c r="AJ31" i="4"/>
  <c r="AI32" i="4"/>
  <c r="AJ32" i="4"/>
  <c r="AJ9" i="4"/>
  <c r="AI9" i="4"/>
  <c r="AI22" i="3"/>
  <c r="AJ22" i="3"/>
  <c r="AI23" i="3"/>
  <c r="AJ23" i="3"/>
  <c r="AI12" i="3"/>
  <c r="AJ12" i="3"/>
  <c r="AI10" i="3"/>
  <c r="AJ10" i="3"/>
  <c r="AI11" i="3"/>
  <c r="AJ11" i="3"/>
  <c r="AI13" i="3"/>
  <c r="AJ13" i="3"/>
  <c r="AI14" i="3"/>
  <c r="AJ14" i="3"/>
  <c r="AI15" i="3"/>
  <c r="AJ15" i="3"/>
  <c r="AI16" i="3"/>
  <c r="AJ16" i="3"/>
  <c r="AI19" i="3"/>
  <c r="AJ19" i="3"/>
  <c r="AI17" i="3"/>
  <c r="AJ17" i="3"/>
  <c r="AI18" i="3"/>
  <c r="AJ18" i="3"/>
  <c r="AI21" i="3"/>
  <c r="AJ21" i="3"/>
  <c r="AI29" i="3"/>
  <c r="AJ29" i="3"/>
  <c r="AI30" i="3"/>
  <c r="AJ30" i="3"/>
  <c r="AI26" i="3"/>
  <c r="AJ26" i="3"/>
  <c r="AI24" i="3"/>
  <c r="AJ24" i="3"/>
  <c r="AI25" i="3"/>
  <c r="AJ25" i="3"/>
  <c r="AI27" i="3"/>
  <c r="AJ27" i="3"/>
  <c r="AI28" i="3"/>
  <c r="AJ28" i="3"/>
  <c r="AI33" i="3"/>
  <c r="AJ33" i="3"/>
  <c r="AI31" i="3"/>
  <c r="AJ31" i="3"/>
  <c r="AI32" i="3"/>
  <c r="AJ32" i="3"/>
  <c r="AI34" i="3"/>
  <c r="AJ34" i="3"/>
  <c r="AI35" i="3"/>
  <c r="AJ35" i="3"/>
  <c r="AI36" i="3"/>
  <c r="AJ36" i="3"/>
  <c r="AJ9" i="3"/>
  <c r="AI9" i="3"/>
  <c r="AI10" i="5"/>
  <c r="AJ10" i="5"/>
  <c r="AI11" i="5"/>
  <c r="AJ11" i="5"/>
  <c r="AI12" i="5"/>
  <c r="AJ12" i="5"/>
  <c r="AI13" i="5"/>
  <c r="AJ13" i="5"/>
  <c r="AI27" i="5"/>
  <c r="AJ27" i="5"/>
  <c r="AI21" i="5"/>
  <c r="AJ21" i="5"/>
  <c r="AI22" i="5"/>
  <c r="AJ22" i="5"/>
  <c r="AI16" i="5"/>
  <c r="AJ16" i="5"/>
  <c r="AI17" i="5"/>
  <c r="AJ17" i="5"/>
  <c r="AI18" i="5"/>
  <c r="AJ18" i="5"/>
  <c r="AI34" i="5"/>
  <c r="AJ34" i="5"/>
  <c r="AI28" i="5"/>
  <c r="AJ28" i="5"/>
  <c r="AI29" i="5"/>
  <c r="AJ29" i="5"/>
  <c r="AI23" i="5"/>
  <c r="AJ23" i="5"/>
  <c r="AI24" i="5"/>
  <c r="AJ24" i="5"/>
  <c r="AI26" i="5"/>
  <c r="AJ26" i="5"/>
  <c r="AI38" i="5"/>
  <c r="AJ38" i="5"/>
  <c r="AI35" i="5"/>
  <c r="AJ35" i="5"/>
  <c r="AI36" i="5"/>
  <c r="AJ36" i="5"/>
  <c r="AI30" i="5"/>
  <c r="AJ30" i="5"/>
  <c r="AI31" i="5"/>
  <c r="AJ31" i="5"/>
  <c r="AI32" i="5"/>
  <c r="AJ32" i="5"/>
  <c r="AI33" i="5"/>
  <c r="AJ33" i="5"/>
  <c r="AI37" i="5"/>
  <c r="AJ37" i="5"/>
  <c r="AI15" i="5"/>
  <c r="AJ15" i="5"/>
  <c r="AD26" i="5"/>
  <c r="AG26" i="5" s="1"/>
  <c r="AH26" i="5" s="1"/>
  <c r="AD38" i="5"/>
  <c r="AD35" i="5"/>
  <c r="AG35" i="5" s="1"/>
  <c r="AH35" i="5" s="1"/>
  <c r="AD36" i="5"/>
  <c r="AD30" i="5"/>
  <c r="AG30" i="5" s="1"/>
  <c r="AH30" i="5" s="1"/>
  <c r="AD31" i="5"/>
  <c r="AD32" i="5"/>
  <c r="AD33" i="5"/>
  <c r="AD37" i="5"/>
  <c r="AG37" i="5" s="1"/>
  <c r="AH37" i="5" s="1"/>
  <c r="AD15" i="5"/>
  <c r="AG15" i="5" s="1"/>
  <c r="AH15" i="5" s="1"/>
  <c r="AD10" i="5"/>
  <c r="AG10" i="5" s="1"/>
  <c r="AH10" i="5" s="1"/>
  <c r="AD11" i="5"/>
  <c r="AD12" i="5"/>
  <c r="AD13" i="5"/>
  <c r="AG13" i="5" s="1"/>
  <c r="AH13" i="5" s="1"/>
  <c r="AD27" i="5"/>
  <c r="AD21" i="5"/>
  <c r="AG21" i="5" s="1"/>
  <c r="AH21" i="5" s="1"/>
  <c r="AD22" i="5"/>
  <c r="AG22" i="5" s="1"/>
  <c r="AH22" i="5" s="1"/>
  <c r="AD16" i="5"/>
  <c r="AD17" i="5"/>
  <c r="AD18" i="5"/>
  <c r="AG18" i="5" s="1"/>
  <c r="AH18" i="5" s="1"/>
  <c r="AD19" i="5"/>
  <c r="AG19" i="5" s="1"/>
  <c r="AH19" i="5" s="1"/>
  <c r="AD34" i="5"/>
  <c r="AD28" i="5"/>
  <c r="AD29" i="5"/>
  <c r="AG29" i="5" s="1"/>
  <c r="AH29" i="5" s="1"/>
  <c r="AD23" i="5"/>
  <c r="AG23" i="5" s="1"/>
  <c r="AH23" i="5" s="1"/>
  <c r="AD24" i="5"/>
  <c r="AG24" i="5" s="1"/>
  <c r="AH24" i="5" s="1"/>
  <c r="AK39" i="14" l="1"/>
  <c r="AK20" i="14"/>
  <c r="K20" i="14" s="1"/>
  <c r="AK12" i="14"/>
  <c r="K12" i="14" s="1"/>
  <c r="AK34" i="14"/>
  <c r="AK26" i="14"/>
  <c r="K26" i="14" s="1"/>
  <c r="AK18" i="14"/>
  <c r="AK11" i="14"/>
  <c r="AK32" i="14"/>
  <c r="AK24" i="14"/>
  <c r="AK16" i="14"/>
  <c r="AK30" i="14"/>
  <c r="AK29" i="14"/>
  <c r="AK13" i="14"/>
  <c r="AL31" i="13"/>
  <c r="AL15" i="13"/>
  <c r="K15" i="13" s="1"/>
  <c r="AL17" i="13"/>
  <c r="AL33" i="13"/>
  <c r="AL25" i="13"/>
  <c r="AL13" i="13"/>
  <c r="AL9" i="13"/>
  <c r="AL28" i="13"/>
  <c r="K28" i="13" s="1"/>
  <c r="AL29" i="13"/>
  <c r="K29" i="13" s="1"/>
  <c r="AL34" i="13"/>
  <c r="AL11" i="13"/>
  <c r="AL20" i="13"/>
  <c r="AL14" i="13"/>
  <c r="K14" i="13" s="1"/>
  <c r="AK28" i="12"/>
  <c r="AK23" i="12"/>
  <c r="AK22" i="12"/>
  <c r="AK14" i="12"/>
  <c r="AK13" i="12"/>
  <c r="AK36" i="12"/>
  <c r="AK37" i="12"/>
  <c r="AK27" i="12"/>
  <c r="AK11" i="12"/>
  <c r="AK17" i="12"/>
  <c r="K17" i="12" s="1"/>
  <c r="AK18" i="11"/>
  <c r="AK11" i="11"/>
  <c r="AK29" i="11"/>
  <c r="AK30" i="11"/>
  <c r="AK32" i="11"/>
  <c r="AK16" i="11"/>
  <c r="AK15" i="11"/>
  <c r="AK24" i="11"/>
  <c r="AK27" i="11"/>
  <c r="K27" i="11" s="1"/>
  <c r="AK12" i="11"/>
  <c r="K12" i="11" s="1"/>
  <c r="AL21" i="10"/>
  <c r="AL24" i="10"/>
  <c r="K24" i="10" s="1"/>
  <c r="AL18" i="10"/>
  <c r="AL10" i="10"/>
  <c r="K10" i="10" s="1"/>
  <c r="AL16" i="10"/>
  <c r="K16" i="10" s="1"/>
  <c r="AL26" i="10"/>
  <c r="AL32" i="10"/>
  <c r="AL36" i="10"/>
  <c r="K36" i="10" s="1"/>
  <c r="AL35" i="10"/>
  <c r="AL27" i="10"/>
  <c r="AL12" i="10"/>
  <c r="AK33" i="9"/>
  <c r="K33" i="9" s="1"/>
  <c r="AK14" i="9"/>
  <c r="AK28" i="9"/>
  <c r="AK11" i="9"/>
  <c r="K11" i="9" s="1"/>
  <c r="AK25" i="9"/>
  <c r="K25" i="9" s="1"/>
  <c r="AK17" i="9"/>
  <c r="AK9" i="9"/>
  <c r="AK31" i="9"/>
  <c r="AK23" i="9"/>
  <c r="AK37" i="9"/>
  <c r="AK36" i="9"/>
  <c r="AK16" i="8"/>
  <c r="AK37" i="8"/>
  <c r="AK17" i="8"/>
  <c r="AK11" i="8"/>
  <c r="AK32" i="8"/>
  <c r="AK30" i="8"/>
  <c r="AK22" i="8"/>
  <c r="K22" i="8" s="1"/>
  <c r="AK21" i="8"/>
  <c r="AK24" i="8"/>
  <c r="AK16" i="7"/>
  <c r="AK25" i="7"/>
  <c r="K25" i="7" s="1"/>
  <c r="AK17" i="7"/>
  <c r="K17" i="7" s="1"/>
  <c r="AK23" i="7"/>
  <c r="AK31" i="7"/>
  <c r="K31" i="7" s="1"/>
  <c r="AK37" i="7"/>
  <c r="AK22" i="7"/>
  <c r="AK36" i="7"/>
  <c r="AK21" i="7"/>
  <c r="AK13" i="7"/>
  <c r="AK35" i="7"/>
  <c r="AK27" i="7"/>
  <c r="AK19" i="7"/>
  <c r="K19" i="7" s="1"/>
  <c r="AK11" i="7"/>
  <c r="K11" i="7" s="1"/>
  <c r="AK33" i="6"/>
  <c r="K33" i="6" s="1"/>
  <c r="AK31" i="6"/>
  <c r="AK16" i="6"/>
  <c r="AK29" i="6"/>
  <c r="AK21" i="6"/>
  <c r="AK13" i="6"/>
  <c r="AK15" i="6"/>
  <c r="AK30" i="6"/>
  <c r="AK10" i="6"/>
  <c r="AK9" i="6"/>
  <c r="K9" i="6" s="1"/>
  <c r="AK35" i="6"/>
  <c r="AK37" i="5"/>
  <c r="AK26" i="5"/>
  <c r="AK17" i="5"/>
  <c r="AK30" i="5"/>
  <c r="K30" i="5" s="1"/>
  <c r="AK27" i="5"/>
  <c r="AK35" i="5"/>
  <c r="K35" i="5" s="1"/>
  <c r="AK15" i="5"/>
  <c r="AK32" i="5"/>
  <c r="AK23" i="5"/>
  <c r="K23" i="5" s="1"/>
  <c r="AK22" i="5"/>
  <c r="K22" i="5" s="1"/>
  <c r="AK12" i="5"/>
  <c r="AK36" i="4"/>
  <c r="K36" i="4" s="1"/>
  <c r="AK28" i="4"/>
  <c r="K28" i="4" s="1"/>
  <c r="AK31" i="4"/>
  <c r="AK23" i="4"/>
  <c r="K23" i="4" s="1"/>
  <c r="AK17" i="4"/>
  <c r="AK10" i="4"/>
  <c r="K10" i="4" s="1"/>
  <c r="AK25" i="4"/>
  <c r="AK27" i="4"/>
  <c r="AK19" i="4"/>
  <c r="AK12" i="4"/>
  <c r="AK9" i="4"/>
  <c r="AK28" i="3"/>
  <c r="AK25" i="3"/>
  <c r="K25" i="3" s="1"/>
  <c r="AK17" i="3"/>
  <c r="K17" i="3" s="1"/>
  <c r="AK29" i="3"/>
  <c r="AK36" i="3"/>
  <c r="AK31" i="3"/>
  <c r="K31" i="3" s="1"/>
  <c r="AK26" i="3"/>
  <c r="AK16" i="3"/>
  <c r="AK14" i="3"/>
  <c r="AK12" i="3"/>
  <c r="AK33" i="5"/>
  <c r="AK31" i="5"/>
  <c r="AK36" i="5"/>
  <c r="K36" i="5" s="1"/>
  <c r="AK38" i="5"/>
  <c r="AK24" i="5"/>
  <c r="AK29" i="5"/>
  <c r="K29" i="5" s="1"/>
  <c r="AK34" i="5"/>
  <c r="AK18" i="5"/>
  <c r="AK16" i="5"/>
  <c r="K16" i="5" s="1"/>
  <c r="AK21" i="5"/>
  <c r="K21" i="5" s="1"/>
  <c r="AK13" i="5"/>
  <c r="AK11" i="5"/>
  <c r="AK35" i="3"/>
  <c r="AK32" i="3"/>
  <c r="K32" i="3" s="1"/>
  <c r="AK33" i="3"/>
  <c r="AK27" i="3"/>
  <c r="K27" i="3" s="1"/>
  <c r="AK24" i="3"/>
  <c r="K24" i="3" s="1"/>
  <c r="AK30" i="3"/>
  <c r="AK21" i="3"/>
  <c r="AK18" i="3"/>
  <c r="K18" i="3" s="1"/>
  <c r="AK19" i="3"/>
  <c r="AK15" i="3"/>
  <c r="AK13" i="3"/>
  <c r="K13" i="3" s="1"/>
  <c r="AK10" i="3"/>
  <c r="K10" i="3" s="1"/>
  <c r="AK23" i="3"/>
  <c r="AK32" i="4"/>
  <c r="AK30" i="4"/>
  <c r="K30" i="4" s="1"/>
  <c r="AK35" i="4"/>
  <c r="K35" i="4" s="1"/>
  <c r="AK26" i="4"/>
  <c r="AK24" i="4"/>
  <c r="AK29" i="4"/>
  <c r="K29" i="4" s="1"/>
  <c r="AK20" i="4"/>
  <c r="AK16" i="4"/>
  <c r="K16" i="4" s="1"/>
  <c r="AK14" i="4"/>
  <c r="K14" i="4" s="1"/>
  <c r="AK13" i="4"/>
  <c r="AK11" i="4"/>
  <c r="AK22" i="4"/>
  <c r="K22" i="4" s="1"/>
  <c r="AK34" i="6"/>
  <c r="K34" i="6" s="1"/>
  <c r="AK32" i="6"/>
  <c r="K32" i="6" s="1"/>
  <c r="AK38" i="6"/>
  <c r="AK28" i="6"/>
  <c r="AK26" i="6"/>
  <c r="AK37" i="6"/>
  <c r="AK22" i="6"/>
  <c r="AK18" i="6"/>
  <c r="K18" i="6" s="1"/>
  <c r="AK23" i="6"/>
  <c r="AK14" i="6"/>
  <c r="AK12" i="6"/>
  <c r="AK24" i="6"/>
  <c r="AK17" i="6"/>
  <c r="AK34" i="7"/>
  <c r="AK32" i="7"/>
  <c r="K32" i="7" s="1"/>
  <c r="AK28" i="7"/>
  <c r="AK26" i="7"/>
  <c r="K26" i="7" s="1"/>
  <c r="AK24" i="7"/>
  <c r="K24" i="7" s="1"/>
  <c r="AK30" i="7"/>
  <c r="AK14" i="7"/>
  <c r="AK12" i="7"/>
  <c r="K12" i="7" s="1"/>
  <c r="AK10" i="7"/>
  <c r="AK15" i="7"/>
  <c r="AK33" i="8"/>
  <c r="AK31" i="8"/>
  <c r="AK25" i="8"/>
  <c r="AK23" i="8"/>
  <c r="AK28" i="8"/>
  <c r="K28" i="8" s="1"/>
  <c r="AK18" i="8"/>
  <c r="AK20" i="8"/>
  <c r="K20" i="8" s="1"/>
  <c r="AK12" i="8"/>
  <c r="AK10" i="8"/>
  <c r="AK13" i="8"/>
  <c r="AK10" i="9"/>
  <c r="AK9" i="3"/>
  <c r="AK14" i="8"/>
  <c r="AK13" i="11"/>
  <c r="AK9" i="12"/>
  <c r="AK22" i="14"/>
  <c r="AK15" i="9"/>
  <c r="AK34" i="9"/>
  <c r="K34" i="9" s="1"/>
  <c r="AK32" i="9"/>
  <c r="K32" i="9" s="1"/>
  <c r="AK30" i="9"/>
  <c r="AK35" i="9"/>
  <c r="AK26" i="9"/>
  <c r="K26" i="9" s="1"/>
  <c r="AK24" i="9"/>
  <c r="AK29" i="9"/>
  <c r="AK20" i="9"/>
  <c r="K20" i="9" s="1"/>
  <c r="AK18" i="9"/>
  <c r="K18" i="9" s="1"/>
  <c r="AK16" i="9"/>
  <c r="AK21" i="9"/>
  <c r="AK12" i="9"/>
  <c r="K12" i="9" s="1"/>
  <c r="AL38" i="10"/>
  <c r="AL33" i="10"/>
  <c r="AL31" i="10"/>
  <c r="K31" i="10" s="1"/>
  <c r="AL29" i="10"/>
  <c r="K29" i="10" s="1"/>
  <c r="AL34" i="10"/>
  <c r="AL25" i="10"/>
  <c r="AL23" i="10"/>
  <c r="K23" i="10" s="1"/>
  <c r="AL28" i="10"/>
  <c r="AL17" i="10"/>
  <c r="K17" i="10" s="1"/>
  <c r="AL20" i="10"/>
  <c r="AL11" i="10"/>
  <c r="AK38" i="11"/>
  <c r="AK33" i="11"/>
  <c r="K33" i="11" s="1"/>
  <c r="AK31" i="11"/>
  <c r="AK36" i="11"/>
  <c r="AK34" i="11"/>
  <c r="K34" i="11" s="1"/>
  <c r="AK25" i="11"/>
  <c r="AK23" i="11"/>
  <c r="AK21" i="11"/>
  <c r="AK17" i="11"/>
  <c r="AK22" i="11"/>
  <c r="AK20" i="11"/>
  <c r="K20" i="11" s="1"/>
  <c r="AK37" i="11"/>
  <c r="AK10" i="11"/>
  <c r="AK9" i="11"/>
  <c r="AK34" i="12"/>
  <c r="AK32" i="12"/>
  <c r="K32" i="12" s="1"/>
  <c r="AK30" i="12"/>
  <c r="AK35" i="12"/>
  <c r="AK26" i="12"/>
  <c r="K26" i="12" s="1"/>
  <c r="AK24" i="12"/>
  <c r="K24" i="12" s="1"/>
  <c r="AK29" i="12"/>
  <c r="AK20" i="12"/>
  <c r="AK18" i="12"/>
  <c r="K18" i="12" s="1"/>
  <c r="AK16" i="12"/>
  <c r="AK21" i="12"/>
  <c r="AK12" i="12"/>
  <c r="K12" i="12" s="1"/>
  <c r="AK10" i="12"/>
  <c r="K10" i="12" s="1"/>
  <c r="AK15" i="12"/>
  <c r="AL38" i="13"/>
  <c r="AL32" i="13"/>
  <c r="AL30" i="13"/>
  <c r="AL35" i="13"/>
  <c r="K35" i="13" s="1"/>
  <c r="AL26" i="13"/>
  <c r="AL24" i="13"/>
  <c r="AL22" i="13"/>
  <c r="K22" i="13" s="1"/>
  <c r="AL27" i="13"/>
  <c r="AL18" i="13"/>
  <c r="AL16" i="13"/>
  <c r="AL21" i="13"/>
  <c r="K21" i="13" s="1"/>
  <c r="AL12" i="13"/>
  <c r="AL10" i="13"/>
  <c r="AK37" i="14"/>
  <c r="AK33" i="14"/>
  <c r="AK31" i="14"/>
  <c r="AK36" i="14"/>
  <c r="AK27" i="14"/>
  <c r="K27" i="14" s="1"/>
  <c r="AK25" i="14"/>
  <c r="AK23" i="14"/>
  <c r="AK28" i="14"/>
  <c r="AK17" i="14"/>
  <c r="AK15" i="14"/>
  <c r="AK38" i="14"/>
  <c r="AK10" i="14"/>
  <c r="AK22" i="3"/>
  <c r="AG31" i="5"/>
  <c r="AH31" i="5" s="1"/>
  <c r="AG33" i="5"/>
  <c r="AH33" i="5" s="1"/>
  <c r="AG38" i="5"/>
  <c r="AH38" i="5" s="1"/>
  <c r="AG36" i="5"/>
  <c r="AH36" i="5" s="1"/>
  <c r="AG34" i="5"/>
  <c r="AH34" i="5" s="1"/>
  <c r="AG28" i="5"/>
  <c r="AH28" i="5" s="1"/>
  <c r="AG17" i="5"/>
  <c r="AH17" i="5" s="1"/>
  <c r="AG27" i="5"/>
  <c r="AH27" i="5" s="1"/>
  <c r="AG11" i="5"/>
  <c r="AH11" i="5" s="1"/>
  <c r="AG16" i="5"/>
  <c r="AH16" i="5" s="1"/>
  <c r="AG12" i="5"/>
  <c r="AH12" i="5" s="1"/>
  <c r="AK35" i="14"/>
  <c r="AK21" i="14"/>
  <c r="AK14" i="14"/>
  <c r="AL36" i="13"/>
  <c r="K36" i="13" s="1"/>
  <c r="AL23" i="13"/>
  <c r="AK33" i="12"/>
  <c r="K33" i="12" s="1"/>
  <c r="AK31" i="12"/>
  <c r="K31" i="12" s="1"/>
  <c r="AK25" i="12"/>
  <c r="K25" i="12" s="1"/>
  <c r="AK28" i="11"/>
  <c r="AK26" i="11"/>
  <c r="K26" i="11" s="1"/>
  <c r="AK14" i="11"/>
  <c r="AL30" i="10"/>
  <c r="K30" i="10" s="1"/>
  <c r="AL22" i="10"/>
  <c r="K22" i="10" s="1"/>
  <c r="AL15" i="10"/>
  <c r="K15" i="10" s="1"/>
  <c r="AL9" i="10"/>
  <c r="K9" i="10" s="1"/>
  <c r="AK27" i="9"/>
  <c r="K27" i="9" s="1"/>
  <c r="AK13" i="9"/>
  <c r="K13" i="9" s="1"/>
  <c r="AK22" i="9"/>
  <c r="K22" i="9" s="1"/>
  <c r="AK34" i="8"/>
  <c r="K34" i="8" s="1"/>
  <c r="AK29" i="8"/>
  <c r="K29" i="8" s="1"/>
  <c r="AK27" i="8"/>
  <c r="K27" i="8" s="1"/>
  <c r="AK15" i="8"/>
  <c r="AK33" i="7"/>
  <c r="AK18" i="7"/>
  <c r="K18" i="7" s="1"/>
  <c r="AK27" i="6"/>
  <c r="AK25" i="6"/>
  <c r="AK20" i="6"/>
  <c r="K20" i="6" s="1"/>
  <c r="AK11" i="6"/>
  <c r="K11" i="6" s="1"/>
  <c r="AK28" i="5"/>
  <c r="K28" i="5" s="1"/>
  <c r="AK10" i="5"/>
  <c r="K10" i="5" s="1"/>
  <c r="AK15" i="4"/>
  <c r="K15" i="4" s="1"/>
  <c r="AK34" i="3"/>
  <c r="K34" i="3" s="1"/>
  <c r="AK11" i="3"/>
  <c r="K11" i="3" s="1"/>
  <c r="AG32" i="5"/>
  <c r="AH32" i="5" s="1"/>
  <c r="AJ25" i="5"/>
  <c r="AI25" i="5"/>
  <c r="M37" i="4" l="1"/>
  <c r="AK25" i="5"/>
  <c r="Y61" i="2"/>
  <c r="Y60" i="2"/>
  <c r="Y59" i="2"/>
  <c r="Y58" i="2"/>
  <c r="Y57" i="2"/>
  <c r="Y48" i="2"/>
  <c r="Y47" i="2"/>
  <c r="Y46" i="2"/>
  <c r="Y45" i="2"/>
  <c r="Y44" i="2"/>
  <c r="Y35" i="2"/>
  <c r="Y34" i="2"/>
  <c r="Y33" i="2"/>
  <c r="Y32" i="2"/>
  <c r="Y31" i="2"/>
  <c r="Q60" i="2"/>
  <c r="Q59" i="2"/>
  <c r="I57" i="2"/>
  <c r="I58" i="2"/>
  <c r="I59" i="2"/>
  <c r="I60" i="2"/>
  <c r="I61" i="2"/>
  <c r="Q61" i="2"/>
  <c r="Q58" i="2"/>
  <c r="Q57" i="2"/>
  <c r="Q48" i="2"/>
  <c r="Q47" i="2"/>
  <c r="Q46" i="2"/>
  <c r="Q45" i="2"/>
  <c r="Q44" i="2"/>
  <c r="Q35" i="2"/>
  <c r="Q34" i="2"/>
  <c r="Q33" i="2"/>
  <c r="Q32" i="2"/>
  <c r="Q31" i="2"/>
  <c r="I31" i="2"/>
  <c r="I32" i="2"/>
  <c r="I33" i="2"/>
  <c r="I34" i="2"/>
  <c r="I35" i="2"/>
  <c r="I48" i="2"/>
  <c r="I47" i="2"/>
  <c r="I46" i="2"/>
  <c r="I45" i="2"/>
  <c r="I44" i="2"/>
  <c r="K12" i="10" l="1"/>
  <c r="K27" i="10"/>
  <c r="K32" i="10"/>
  <c r="K15" i="9"/>
  <c r="K16" i="9"/>
  <c r="K24" i="9"/>
  <c r="K24" i="6"/>
  <c r="K14" i="6"/>
  <c r="K22" i="6"/>
  <c r="K38" i="6"/>
  <c r="AD39" i="14"/>
  <c r="AD37" i="14"/>
  <c r="AG37" i="14" s="1"/>
  <c r="AH37" i="14" s="1"/>
  <c r="AD34" i="14"/>
  <c r="AD33" i="14"/>
  <c r="AG33" i="14" s="1"/>
  <c r="AH33" i="14" s="1"/>
  <c r="AD32" i="14"/>
  <c r="AG32" i="14" s="1"/>
  <c r="AH32" i="14" s="1"/>
  <c r="AD31" i="14"/>
  <c r="AG31" i="14" s="1"/>
  <c r="AH31" i="14" s="1"/>
  <c r="AD30" i="14"/>
  <c r="AD36" i="14"/>
  <c r="AG36" i="14" s="1"/>
  <c r="AH36" i="14" s="1"/>
  <c r="AD35" i="14"/>
  <c r="AG35" i="14" s="1"/>
  <c r="AH35" i="14" s="1"/>
  <c r="AD27" i="14"/>
  <c r="AG27" i="14" s="1"/>
  <c r="AH27" i="14" s="1"/>
  <c r="AD26" i="14"/>
  <c r="AD25" i="14"/>
  <c r="AG25" i="14" s="1"/>
  <c r="AH25" i="14" s="1"/>
  <c r="AD24" i="14"/>
  <c r="AG24" i="14" s="1"/>
  <c r="AH24" i="14" s="1"/>
  <c r="AD23" i="14"/>
  <c r="AG23" i="14" s="1"/>
  <c r="AH23" i="14" s="1"/>
  <c r="AD29" i="14"/>
  <c r="AG29" i="14" s="1"/>
  <c r="AH29" i="14" s="1"/>
  <c r="AD28" i="14"/>
  <c r="AG28" i="14" s="1"/>
  <c r="AH28" i="14" s="1"/>
  <c r="AD20" i="14"/>
  <c r="AG20" i="14" s="1"/>
  <c r="AH20" i="14" s="1"/>
  <c r="AD19" i="14"/>
  <c r="AG19" i="14" s="1"/>
  <c r="AH19" i="14" s="1"/>
  <c r="AD18" i="14"/>
  <c r="AD17" i="14"/>
  <c r="AD16" i="14"/>
  <c r="AG16" i="14" s="1"/>
  <c r="AH16" i="14" s="1"/>
  <c r="AD15" i="14"/>
  <c r="AG15" i="14" s="1"/>
  <c r="AH15" i="14" s="1"/>
  <c r="AD21" i="14"/>
  <c r="AG21" i="14" s="1"/>
  <c r="AH21" i="14" s="1"/>
  <c r="AD12" i="14"/>
  <c r="AG12" i="14" s="1"/>
  <c r="AH12" i="14" s="1"/>
  <c r="AD38" i="14"/>
  <c r="AG38" i="14" s="1"/>
  <c r="AH38" i="14" s="1"/>
  <c r="AD11" i="14"/>
  <c r="AG11" i="14" s="1"/>
  <c r="AH11" i="14" s="1"/>
  <c r="AD10" i="14"/>
  <c r="AD22" i="14"/>
  <c r="AG22" i="14" s="1"/>
  <c r="AH22" i="14" s="1"/>
  <c r="AD14" i="14"/>
  <c r="AG14" i="14" s="1"/>
  <c r="AH14" i="14" s="1"/>
  <c r="K13" i="14"/>
  <c r="AD13" i="14"/>
  <c r="AH36" i="13"/>
  <c r="AD36" i="13"/>
  <c r="AH38" i="13"/>
  <c r="AD38" i="13"/>
  <c r="AG38" i="13" s="1"/>
  <c r="AH33" i="13"/>
  <c r="AD33" i="13"/>
  <c r="AH32" i="13"/>
  <c r="AD32" i="13"/>
  <c r="AG32" i="13" s="1"/>
  <c r="AH31" i="13"/>
  <c r="AD31" i="13"/>
  <c r="AG31" i="13" s="1"/>
  <c r="AH30" i="13"/>
  <c r="AD30" i="13"/>
  <c r="AH29" i="13"/>
  <c r="AD29" i="13"/>
  <c r="AG29" i="13" s="1"/>
  <c r="AH35" i="13"/>
  <c r="AD35" i="13"/>
  <c r="AG35" i="13" s="1"/>
  <c r="AI35" i="13" s="1"/>
  <c r="AH34" i="13"/>
  <c r="AD34" i="13"/>
  <c r="AG34" i="13" s="1"/>
  <c r="AI34" i="13" s="1"/>
  <c r="AH26" i="13"/>
  <c r="AD26" i="13"/>
  <c r="AH25" i="13"/>
  <c r="AD25" i="13"/>
  <c r="AG25" i="13" s="1"/>
  <c r="AH24" i="13"/>
  <c r="AD24" i="13"/>
  <c r="AG24" i="13" s="1"/>
  <c r="AH23" i="13"/>
  <c r="AD23" i="13"/>
  <c r="AG23" i="13" s="1"/>
  <c r="AH22" i="13"/>
  <c r="AD22" i="13"/>
  <c r="AG22" i="13" s="1"/>
  <c r="AH28" i="13"/>
  <c r="AD28" i="13"/>
  <c r="AH27" i="13"/>
  <c r="AD27" i="13"/>
  <c r="AD19" i="13"/>
  <c r="AG19" i="13" s="1"/>
  <c r="AH18" i="13"/>
  <c r="AD18" i="13"/>
  <c r="AG18" i="13" s="1"/>
  <c r="AH17" i="13"/>
  <c r="AD17" i="13"/>
  <c r="AH16" i="13"/>
  <c r="AD16" i="13"/>
  <c r="AG16" i="13" s="1"/>
  <c r="AH15" i="13"/>
  <c r="AD15" i="13"/>
  <c r="AG15" i="13" s="1"/>
  <c r="AH21" i="13"/>
  <c r="AD21" i="13"/>
  <c r="AG21" i="13" s="1"/>
  <c r="AI21" i="13" s="1"/>
  <c r="AH20" i="13"/>
  <c r="AD20" i="13"/>
  <c r="AG20" i="13" s="1"/>
  <c r="AI20" i="13" s="1"/>
  <c r="AH12" i="13"/>
  <c r="AD12" i="13"/>
  <c r="AH11" i="13"/>
  <c r="AD11" i="13"/>
  <c r="AG11" i="13" s="1"/>
  <c r="AI11" i="13" s="1"/>
  <c r="AH10" i="13"/>
  <c r="AD10" i="13"/>
  <c r="AG10" i="13" s="1"/>
  <c r="AH9" i="13"/>
  <c r="AD9" i="13"/>
  <c r="AH14" i="13"/>
  <c r="AD14" i="13"/>
  <c r="AH13" i="13"/>
  <c r="AD13" i="13"/>
  <c r="K37" i="12"/>
  <c r="AD37" i="12"/>
  <c r="AG37" i="12" s="1"/>
  <c r="AH37" i="12" s="1"/>
  <c r="K34" i="12"/>
  <c r="AD34" i="12"/>
  <c r="AD33" i="12"/>
  <c r="AD32" i="12"/>
  <c r="AD31" i="12"/>
  <c r="K30" i="12"/>
  <c r="AD30" i="12"/>
  <c r="K36" i="12"/>
  <c r="AD36" i="12"/>
  <c r="K35" i="12"/>
  <c r="AD35" i="12"/>
  <c r="K27" i="12"/>
  <c r="AD27" i="12"/>
  <c r="AD26" i="12"/>
  <c r="AD25" i="12"/>
  <c r="AD24" i="12"/>
  <c r="K23" i="12"/>
  <c r="AD23" i="12"/>
  <c r="K29" i="12"/>
  <c r="AD29" i="12"/>
  <c r="K28" i="12"/>
  <c r="AD28" i="12"/>
  <c r="K20" i="12"/>
  <c r="AD20" i="12"/>
  <c r="AD19" i="12"/>
  <c r="AG19" i="12" s="1"/>
  <c r="AD18" i="12"/>
  <c r="AD17" i="12"/>
  <c r="K16" i="12"/>
  <c r="AD16" i="12"/>
  <c r="AG16" i="12" s="1"/>
  <c r="AH16" i="12" s="1"/>
  <c r="K22" i="12"/>
  <c r="AD22" i="12"/>
  <c r="K21" i="12"/>
  <c r="AD21" i="12"/>
  <c r="K13" i="12"/>
  <c r="AD13" i="12"/>
  <c r="AG13" i="12" s="1"/>
  <c r="AD12" i="12"/>
  <c r="AG12" i="12" s="1"/>
  <c r="AD11" i="12"/>
  <c r="AD10" i="12"/>
  <c r="AD15" i="12"/>
  <c r="K14" i="12"/>
  <c r="AD14" i="12"/>
  <c r="K9" i="12"/>
  <c r="M10" i="12" s="1"/>
  <c r="AE9" i="12"/>
  <c r="AD9" i="12"/>
  <c r="AD38" i="11"/>
  <c r="AG38" i="11" s="1"/>
  <c r="AH38" i="11" s="1"/>
  <c r="AD33" i="11"/>
  <c r="AD32" i="11"/>
  <c r="AG32" i="11" s="1"/>
  <c r="AH32" i="11" s="1"/>
  <c r="AD31" i="11"/>
  <c r="AG31" i="11" s="1"/>
  <c r="AD30" i="11"/>
  <c r="AG30" i="11" s="1"/>
  <c r="AD36" i="11"/>
  <c r="AG36" i="11" s="1"/>
  <c r="AH36" i="11" s="1"/>
  <c r="AD28" i="11"/>
  <c r="AG28" i="11" s="1"/>
  <c r="AD34" i="11"/>
  <c r="AD26" i="11"/>
  <c r="AD25" i="11"/>
  <c r="AG25" i="11" s="1"/>
  <c r="AH25" i="11" s="1"/>
  <c r="AD24" i="11"/>
  <c r="AG24" i="11" s="1"/>
  <c r="AD23" i="11"/>
  <c r="AG23" i="11" s="1"/>
  <c r="AD29" i="11"/>
  <c r="AG29" i="11" s="1"/>
  <c r="AD21" i="11"/>
  <c r="AG21" i="11" s="1"/>
  <c r="AD27" i="11"/>
  <c r="AG27" i="11" s="1"/>
  <c r="AD19" i="11"/>
  <c r="AG19" i="11" s="1"/>
  <c r="AH19" i="11" s="1"/>
  <c r="AD18" i="11"/>
  <c r="AG18" i="11" s="1"/>
  <c r="AH18" i="11" s="1"/>
  <c r="AD17" i="11"/>
  <c r="AG17" i="11" s="1"/>
  <c r="AD16" i="11"/>
  <c r="AG16" i="11" s="1"/>
  <c r="AD22" i="11"/>
  <c r="AG22" i="11" s="1"/>
  <c r="AD14" i="11"/>
  <c r="AG14" i="11" s="1"/>
  <c r="AD20" i="11"/>
  <c r="AG20" i="11" s="1"/>
  <c r="AD12" i="11"/>
  <c r="AD37" i="11"/>
  <c r="AG37" i="11" s="1"/>
  <c r="AH37" i="11" s="1"/>
  <c r="AD11" i="11"/>
  <c r="AG11" i="11" s="1"/>
  <c r="AH11" i="11" s="1"/>
  <c r="AD10" i="11"/>
  <c r="AD15" i="11"/>
  <c r="AG15" i="11" s="1"/>
  <c r="AD9" i="11"/>
  <c r="AG9" i="11" s="1"/>
  <c r="AH9" i="11" s="1"/>
  <c r="K13" i="11"/>
  <c r="AD13" i="11"/>
  <c r="AG13" i="11" s="1"/>
  <c r="AH36" i="10"/>
  <c r="AD36" i="10"/>
  <c r="AG36" i="10" s="1"/>
  <c r="AI36" i="10" s="1"/>
  <c r="K38" i="10"/>
  <c r="M40" i="10" s="1"/>
  <c r="AH38" i="10"/>
  <c r="AD38" i="10"/>
  <c r="K33" i="10"/>
  <c r="AH33" i="10"/>
  <c r="AD33" i="10"/>
  <c r="AG33" i="10" s="1"/>
  <c r="AH32" i="10"/>
  <c r="AD32" i="10"/>
  <c r="AG32" i="10" s="1"/>
  <c r="AH31" i="10"/>
  <c r="AD31" i="10"/>
  <c r="AG31" i="10" s="1"/>
  <c r="AH30" i="10"/>
  <c r="AD30" i="10"/>
  <c r="AG30" i="10" s="1"/>
  <c r="AH29" i="10"/>
  <c r="AD29" i="10"/>
  <c r="AG29" i="10" s="1"/>
  <c r="AI29" i="10" s="1"/>
  <c r="K35" i="10"/>
  <c r="AH35" i="10"/>
  <c r="AD35" i="10"/>
  <c r="AG35" i="10" s="1"/>
  <c r="AI35" i="10" s="1"/>
  <c r="K34" i="10"/>
  <c r="AH34" i="10"/>
  <c r="AD34" i="10"/>
  <c r="AG34" i="10" s="1"/>
  <c r="K26" i="10"/>
  <c r="AH26" i="10"/>
  <c r="AD26" i="10"/>
  <c r="AG26" i="10" s="1"/>
  <c r="K25" i="10"/>
  <c r="AH25" i="10"/>
  <c r="AD25" i="10"/>
  <c r="AG25" i="10" s="1"/>
  <c r="AH24" i="10"/>
  <c r="AD24" i="10"/>
  <c r="AG24" i="10" s="1"/>
  <c r="AH23" i="10"/>
  <c r="AD23" i="10"/>
  <c r="AG23" i="10" s="1"/>
  <c r="AH22" i="10"/>
  <c r="AD22" i="10"/>
  <c r="AG22" i="10" s="1"/>
  <c r="AI22" i="10" s="1"/>
  <c r="K28" i="10"/>
  <c r="AH28" i="10"/>
  <c r="AD28" i="10"/>
  <c r="AG28" i="10" s="1"/>
  <c r="AI28" i="10" s="1"/>
  <c r="AH27" i="10"/>
  <c r="AD27" i="10"/>
  <c r="AG27" i="10" s="1"/>
  <c r="AD19" i="10"/>
  <c r="AG19" i="10" s="1"/>
  <c r="K18" i="10"/>
  <c r="AH18" i="10"/>
  <c r="AD18" i="10"/>
  <c r="AG18" i="10" s="1"/>
  <c r="AH17" i="10"/>
  <c r="AD17" i="10"/>
  <c r="AG17" i="10" s="1"/>
  <c r="AH16" i="10"/>
  <c r="AD16" i="10"/>
  <c r="AG16" i="10" s="1"/>
  <c r="AH15" i="10"/>
  <c r="AD15" i="10"/>
  <c r="AG15" i="10" s="1"/>
  <c r="AI15" i="10" s="1"/>
  <c r="K21" i="10"/>
  <c r="AH21" i="10"/>
  <c r="AD21" i="10"/>
  <c r="AG21" i="10" s="1"/>
  <c r="AI21" i="10" s="1"/>
  <c r="K20" i="10"/>
  <c r="AH20" i="10"/>
  <c r="AD20" i="10"/>
  <c r="AG20" i="10" s="1"/>
  <c r="AH12" i="10"/>
  <c r="AD12" i="10"/>
  <c r="AG12" i="10" s="1"/>
  <c r="K11" i="10"/>
  <c r="AH11" i="10"/>
  <c r="AD11" i="10"/>
  <c r="AG11" i="10" s="1"/>
  <c r="AH10" i="10"/>
  <c r="AD10" i="10"/>
  <c r="AG10" i="10" s="1"/>
  <c r="AH9" i="10"/>
  <c r="AD9" i="10"/>
  <c r="K37" i="9"/>
  <c r="AD37" i="9"/>
  <c r="AD34" i="9"/>
  <c r="AD33" i="9"/>
  <c r="AD32" i="9"/>
  <c r="K31" i="9"/>
  <c r="AD31" i="9"/>
  <c r="K30" i="9"/>
  <c r="AD30" i="9"/>
  <c r="K35" i="9"/>
  <c r="AD35" i="9"/>
  <c r="AD27" i="9"/>
  <c r="AD26" i="9"/>
  <c r="AD25" i="9"/>
  <c r="AD24" i="9"/>
  <c r="K23" i="9"/>
  <c r="AD23" i="9"/>
  <c r="K29" i="9"/>
  <c r="AD29" i="9"/>
  <c r="K28" i="9"/>
  <c r="AD28" i="9"/>
  <c r="AD20" i="9"/>
  <c r="AD19" i="9"/>
  <c r="AG19" i="9" s="1"/>
  <c r="AD18" i="9"/>
  <c r="AD17" i="9"/>
  <c r="AG17" i="9" s="1"/>
  <c r="AH17" i="9" s="1"/>
  <c r="AD16" i="9"/>
  <c r="AG16" i="9" s="1"/>
  <c r="K36" i="9"/>
  <c r="AD36" i="9"/>
  <c r="K21" i="9"/>
  <c r="AD21" i="9"/>
  <c r="AG21" i="9" s="1"/>
  <c r="AD13" i="9"/>
  <c r="AD12" i="9"/>
  <c r="AD11" i="9"/>
  <c r="K10" i="9"/>
  <c r="AD10" i="9"/>
  <c r="K9" i="9"/>
  <c r="AD9" i="9"/>
  <c r="AD15" i="9"/>
  <c r="K14" i="9"/>
  <c r="AD14" i="9"/>
  <c r="AD22" i="9"/>
  <c r="AD34" i="8"/>
  <c r="K33" i="8"/>
  <c r="AD33" i="8"/>
  <c r="AG33" i="8" s="1"/>
  <c r="AH33" i="8" s="1"/>
  <c r="K32" i="8"/>
  <c r="AD32" i="8"/>
  <c r="AG32" i="8" s="1"/>
  <c r="K31" i="8"/>
  <c r="AD31" i="8"/>
  <c r="AG31" i="8" s="1"/>
  <c r="AH31" i="8" s="1"/>
  <c r="K30" i="8"/>
  <c r="AD30" i="8"/>
  <c r="AG30" i="8" s="1"/>
  <c r="AD29" i="8"/>
  <c r="AG29" i="8" s="1"/>
  <c r="K37" i="8"/>
  <c r="M39" i="8" s="1"/>
  <c r="AD37" i="8"/>
  <c r="AG37" i="8" s="1"/>
  <c r="AD25" i="8"/>
  <c r="AG25" i="8" s="1"/>
  <c r="AD24" i="8"/>
  <c r="AG24" i="8" s="1"/>
  <c r="K23" i="8"/>
  <c r="AD23" i="8"/>
  <c r="AG23" i="8" s="1"/>
  <c r="AD22" i="8"/>
  <c r="AD28" i="8"/>
  <c r="AG28" i="8" s="1"/>
  <c r="AD27" i="8"/>
  <c r="AG27" i="8" s="1"/>
  <c r="AH27" i="8" s="1"/>
  <c r="AD26" i="8"/>
  <c r="AG26" i="8" s="1"/>
  <c r="AH26" i="8" s="1"/>
  <c r="K18" i="8"/>
  <c r="AD18" i="8"/>
  <c r="AG18" i="8" s="1"/>
  <c r="K17" i="8"/>
  <c r="AD17" i="8"/>
  <c r="AD15" i="8"/>
  <c r="AG15" i="8" s="1"/>
  <c r="AD21" i="8"/>
  <c r="AG21" i="8" s="1"/>
  <c r="AD20" i="8"/>
  <c r="AG20" i="8" s="1"/>
  <c r="AH20" i="8" s="1"/>
  <c r="K16" i="8"/>
  <c r="AD16" i="8"/>
  <c r="K12" i="8"/>
  <c r="AD12" i="8"/>
  <c r="AG12" i="8" s="1"/>
  <c r="AH12" i="8" s="1"/>
  <c r="AD11" i="8"/>
  <c r="AG11" i="8" s="1"/>
  <c r="K10" i="8"/>
  <c r="AD10" i="8"/>
  <c r="AG10" i="8" s="1"/>
  <c r="AD13" i="8"/>
  <c r="AD14" i="8"/>
  <c r="AD35" i="7"/>
  <c r="AG35" i="7" s="1"/>
  <c r="K34" i="7"/>
  <c r="AD34" i="7"/>
  <c r="AG34" i="7" s="1"/>
  <c r="AD33" i="7"/>
  <c r="AG33" i="7" s="1"/>
  <c r="AD32" i="7"/>
  <c r="AG32" i="7" s="1"/>
  <c r="AD31" i="7"/>
  <c r="AG31" i="7" s="1"/>
  <c r="AH31" i="7" s="1"/>
  <c r="K36" i="7"/>
  <c r="AD36" i="7"/>
  <c r="AG36" i="7" s="1"/>
  <c r="K28" i="7"/>
  <c r="AD28" i="7"/>
  <c r="AG28" i="7" s="1"/>
  <c r="AD27" i="7"/>
  <c r="AG27" i="7" s="1"/>
  <c r="AD26" i="7"/>
  <c r="AG26" i="7" s="1"/>
  <c r="AD25" i="7"/>
  <c r="AG25" i="7" s="1"/>
  <c r="AD24" i="7"/>
  <c r="AG24" i="7" s="1"/>
  <c r="AH24" i="7" s="1"/>
  <c r="K37" i="7"/>
  <c r="AD37" i="7"/>
  <c r="AG37" i="7" s="1"/>
  <c r="AH37" i="7" s="1"/>
  <c r="K21" i="7"/>
  <c r="AD21" i="7"/>
  <c r="AG21" i="7" s="1"/>
  <c r="AD20" i="7"/>
  <c r="AG20" i="7" s="1"/>
  <c r="AD19" i="7"/>
  <c r="AG19" i="7" s="1"/>
  <c r="AD18" i="7"/>
  <c r="AG18" i="7" s="1"/>
  <c r="AD17" i="7"/>
  <c r="AG17" i="7" s="1"/>
  <c r="AH17" i="7" s="1"/>
  <c r="AD30" i="7"/>
  <c r="AG30" i="7" s="1"/>
  <c r="AH30" i="7" s="1"/>
  <c r="AD22" i="7"/>
  <c r="AG22" i="7" s="1"/>
  <c r="K14" i="7"/>
  <c r="AD14" i="7"/>
  <c r="AG14" i="7" s="1"/>
  <c r="K13" i="7"/>
  <c r="AD13" i="7"/>
  <c r="AG13" i="7" s="1"/>
  <c r="AD12" i="7"/>
  <c r="AG12" i="7" s="1"/>
  <c r="AD11" i="7"/>
  <c r="AD10" i="7"/>
  <c r="K23" i="7"/>
  <c r="AD23" i="7"/>
  <c r="K15" i="7"/>
  <c r="AD15" i="7"/>
  <c r="AD16" i="7"/>
  <c r="AG16" i="7" s="1"/>
  <c r="AH16" i="7" s="1"/>
  <c r="K35" i="6"/>
  <c r="AD35" i="6"/>
  <c r="AG35" i="6" s="1"/>
  <c r="AH35" i="6" s="1"/>
  <c r="AD34" i="6"/>
  <c r="AG34" i="6" s="1"/>
  <c r="AH34" i="6" s="1"/>
  <c r="AD33" i="6"/>
  <c r="AG33" i="6" s="1"/>
  <c r="AH33" i="6" s="1"/>
  <c r="AD32" i="6"/>
  <c r="AG32" i="6" s="1"/>
  <c r="AH32" i="6" s="1"/>
  <c r="AD38" i="6"/>
  <c r="AG38" i="6" s="1"/>
  <c r="AH38" i="6" s="1"/>
  <c r="K29" i="6"/>
  <c r="AD29" i="6"/>
  <c r="AG29" i="6" s="1"/>
  <c r="AH29" i="6" s="1"/>
  <c r="K28" i="6"/>
  <c r="AD28" i="6"/>
  <c r="AG28" i="6" s="1"/>
  <c r="AH28" i="6" s="1"/>
  <c r="AD27" i="6"/>
  <c r="AG27" i="6" s="1"/>
  <c r="AH27" i="6" s="1"/>
  <c r="AD26" i="6"/>
  <c r="AG26" i="6" s="1"/>
  <c r="AH26" i="6" s="1"/>
  <c r="AD25" i="6"/>
  <c r="AD37" i="6"/>
  <c r="AG37" i="6" s="1"/>
  <c r="AH37" i="6" s="1"/>
  <c r="K30" i="6"/>
  <c r="AD30" i="6"/>
  <c r="AG30" i="6" s="1"/>
  <c r="AH30" i="6" s="1"/>
  <c r="AD22" i="6"/>
  <c r="AG22" i="6" s="1"/>
  <c r="AH22" i="6" s="1"/>
  <c r="K21" i="6"/>
  <c r="AD21" i="6"/>
  <c r="AG21" i="6" s="1"/>
  <c r="AH21" i="6" s="1"/>
  <c r="AD20" i="6"/>
  <c r="AG20" i="6" s="1"/>
  <c r="AH20" i="6" s="1"/>
  <c r="AD19" i="6"/>
  <c r="AG19" i="6" s="1"/>
  <c r="AH19" i="6" s="1"/>
  <c r="AD18" i="6"/>
  <c r="K31" i="6"/>
  <c r="AD31" i="6"/>
  <c r="AG31" i="6" s="1"/>
  <c r="AH31" i="6" s="1"/>
  <c r="AD23" i="6"/>
  <c r="AG23" i="6" s="1"/>
  <c r="AH23" i="6" s="1"/>
  <c r="K15" i="6"/>
  <c r="AD15" i="6"/>
  <c r="AD14" i="6"/>
  <c r="AD13" i="6"/>
  <c r="AD12" i="6"/>
  <c r="AG12" i="6" s="1"/>
  <c r="AH12" i="6" s="1"/>
  <c r="AD11" i="6"/>
  <c r="AD24" i="6"/>
  <c r="AD16" i="6"/>
  <c r="K17" i="6"/>
  <c r="AD17" i="6"/>
  <c r="AG17" i="6" s="1"/>
  <c r="AH17" i="6" s="1"/>
  <c r="AD10" i="6"/>
  <c r="AD9" i="6"/>
  <c r="AG9" i="6" s="1"/>
  <c r="AH9" i="6" s="1"/>
  <c r="K37" i="5"/>
  <c r="K33" i="5"/>
  <c r="K32" i="5"/>
  <c r="K26" i="5"/>
  <c r="K25" i="5"/>
  <c r="AD25" i="5"/>
  <c r="K24" i="5"/>
  <c r="K17" i="5"/>
  <c r="K32" i="4"/>
  <c r="AD32" i="4"/>
  <c r="AG32" i="4" s="1"/>
  <c r="AH32" i="4" s="1"/>
  <c r="K31" i="4"/>
  <c r="AD31" i="4"/>
  <c r="AD30" i="4"/>
  <c r="AG30" i="4" s="1"/>
  <c r="AH30" i="4" s="1"/>
  <c r="AD36" i="4"/>
  <c r="AD35" i="4"/>
  <c r="AG35" i="4" s="1"/>
  <c r="AH35" i="4" s="1"/>
  <c r="AD27" i="4"/>
  <c r="K26" i="4"/>
  <c r="AD26" i="4"/>
  <c r="K25" i="4"/>
  <c r="AD25" i="4"/>
  <c r="K24" i="4"/>
  <c r="AD24" i="4"/>
  <c r="AD23" i="4"/>
  <c r="AD29" i="4"/>
  <c r="AG29" i="4" s="1"/>
  <c r="AH29" i="4" s="1"/>
  <c r="AD28" i="4"/>
  <c r="K20" i="4"/>
  <c r="AD20" i="4"/>
  <c r="AG20" i="4" s="1"/>
  <c r="AH20" i="4" s="1"/>
  <c r="AD19" i="4"/>
  <c r="AG19" i="4" s="1"/>
  <c r="AH19" i="4" s="1"/>
  <c r="AD18" i="4"/>
  <c r="AG18" i="4" s="1"/>
  <c r="AH18" i="4" s="1"/>
  <c r="AD17" i="4"/>
  <c r="AG17" i="4" s="1"/>
  <c r="AH17" i="4" s="1"/>
  <c r="AD16" i="4"/>
  <c r="AG16" i="4" s="1"/>
  <c r="AH16" i="4" s="1"/>
  <c r="AD15" i="4"/>
  <c r="AD14" i="4"/>
  <c r="AD13" i="4"/>
  <c r="AG13" i="4" s="1"/>
  <c r="AH13" i="4" s="1"/>
  <c r="AD12" i="4"/>
  <c r="AG12" i="4" s="1"/>
  <c r="AH12" i="4" s="1"/>
  <c r="K11" i="4"/>
  <c r="AD11" i="4"/>
  <c r="AG11" i="4" s="1"/>
  <c r="AH11" i="4" s="1"/>
  <c r="AD10" i="4"/>
  <c r="AD22" i="4"/>
  <c r="AE9" i="4"/>
  <c r="AD9" i="4"/>
  <c r="M15" i="10" l="1"/>
  <c r="M29" i="10"/>
  <c r="M25" i="9"/>
  <c r="M35" i="4"/>
  <c r="M40" i="9"/>
  <c r="M31" i="12"/>
  <c r="M24" i="12"/>
  <c r="M22" i="10"/>
  <c r="M36" i="10"/>
  <c r="M34" i="8"/>
  <c r="M38" i="12"/>
  <c r="M11" i="9"/>
  <c r="M32" i="9"/>
  <c r="AE38" i="10"/>
  <c r="AG38" i="10" s="1"/>
  <c r="AE39" i="10"/>
  <c r="AG39" i="10" s="1"/>
  <c r="AG15" i="7"/>
  <c r="AG23" i="7"/>
  <c r="AH23" i="7" s="1"/>
  <c r="AG15" i="12"/>
  <c r="AG13" i="13"/>
  <c r="AI13" i="13" s="1"/>
  <c r="AG9" i="12"/>
  <c r="AH9" i="12" s="1"/>
  <c r="AG14" i="12"/>
  <c r="AG10" i="12"/>
  <c r="AH10" i="12" s="1"/>
  <c r="AG11" i="12"/>
  <c r="AG9" i="4"/>
  <c r="AH9" i="4" s="1"/>
  <c r="AG12" i="13"/>
  <c r="AG17" i="8"/>
  <c r="AG10" i="6"/>
  <c r="AH10" i="6" s="1"/>
  <c r="AG9" i="10"/>
  <c r="AG34" i="14"/>
  <c r="AH34" i="14" s="1"/>
  <c r="AG26" i="14"/>
  <c r="AH26" i="14" s="1"/>
  <c r="AG10" i="14"/>
  <c r="AH10" i="14" s="1"/>
  <c r="AG26" i="13"/>
  <c r="AG30" i="13"/>
  <c r="AG17" i="13"/>
  <c r="AG27" i="13"/>
  <c r="AI27" i="13" s="1"/>
  <c r="AG14" i="13"/>
  <c r="AI14" i="13" s="1"/>
  <c r="AG26" i="11"/>
  <c r="AH26" i="11" s="1"/>
  <c r="AG34" i="8"/>
  <c r="AH34" i="8" s="1"/>
  <c r="AG22" i="8"/>
  <c r="AG14" i="8"/>
  <c r="AG13" i="8"/>
  <c r="AH13" i="8" s="1"/>
  <c r="AG25" i="6"/>
  <c r="AH25" i="6" s="1"/>
  <c r="AG13" i="6"/>
  <c r="AH13" i="6" s="1"/>
  <c r="AG16" i="6"/>
  <c r="AH16" i="6" s="1"/>
  <c r="AG39" i="14"/>
  <c r="AH39" i="14" s="1"/>
  <c r="AG9" i="13"/>
  <c r="AG28" i="13"/>
  <c r="AI28" i="13" s="1"/>
  <c r="AG17" i="12"/>
  <c r="AH17" i="12" s="1"/>
  <c r="AG20" i="12"/>
  <c r="AG28" i="12"/>
  <c r="AG24" i="12"/>
  <c r="AH24" i="12" s="1"/>
  <c r="AG25" i="12"/>
  <c r="AG35" i="12"/>
  <c r="AG36" i="12"/>
  <c r="AG32" i="12"/>
  <c r="AG33" i="12"/>
  <c r="AG10" i="11"/>
  <c r="AG12" i="11"/>
  <c r="AH12" i="11" s="1"/>
  <c r="AG33" i="11"/>
  <c r="AH33" i="11" s="1"/>
  <c r="AG25" i="5"/>
  <c r="AH25" i="5" s="1"/>
  <c r="AG36" i="4"/>
  <c r="AH36" i="4" s="1"/>
  <c r="AG23" i="4"/>
  <c r="AH23" i="4" s="1"/>
  <c r="AG28" i="4"/>
  <c r="AH28" i="4" s="1"/>
  <c r="AG34" i="12"/>
  <c r="AG31" i="12"/>
  <c r="AH31" i="12" s="1"/>
  <c r="AG27" i="12"/>
  <c r="AG30" i="12"/>
  <c r="AH30" i="12" s="1"/>
  <c r="AG23" i="12"/>
  <c r="AH23" i="12" s="1"/>
  <c r="AG26" i="12"/>
  <c r="AG29" i="12"/>
  <c r="AG22" i="12"/>
  <c r="AG18" i="12"/>
  <c r="AG21" i="12"/>
  <c r="AG34" i="11"/>
  <c r="AH34" i="11" s="1"/>
  <c r="AG16" i="8"/>
  <c r="AG22" i="4"/>
  <c r="AH22" i="4" s="1"/>
  <c r="AG24" i="4"/>
  <c r="AH24" i="4" s="1"/>
  <c r="AG27" i="4"/>
  <c r="AH27" i="4" s="1"/>
  <c r="AG15" i="4"/>
  <c r="AH15" i="4" s="1"/>
  <c r="K12" i="4"/>
  <c r="AG14" i="4"/>
  <c r="AH14" i="4" s="1"/>
  <c r="AG31" i="4"/>
  <c r="AH31" i="4" s="1"/>
  <c r="K13" i="4"/>
  <c r="K19" i="4"/>
  <c r="AG26" i="4"/>
  <c r="AH26" i="4" s="1"/>
  <c r="K27" i="4"/>
  <c r="M28" i="4" s="1"/>
  <c r="AG10" i="4"/>
  <c r="AH10" i="4" s="1"/>
  <c r="AG13" i="14"/>
  <c r="AH13" i="14" s="1"/>
  <c r="AG30" i="14"/>
  <c r="AH30" i="14" s="1"/>
  <c r="AG18" i="14"/>
  <c r="AH18" i="14" s="1"/>
  <c r="AG17" i="14"/>
  <c r="AH17" i="14" s="1"/>
  <c r="AG33" i="13"/>
  <c r="AG36" i="13"/>
  <c r="AG12" i="9"/>
  <c r="AG9" i="9"/>
  <c r="AG13" i="9"/>
  <c r="AG11" i="9"/>
  <c r="AH11" i="9" s="1"/>
  <c r="AG15" i="9"/>
  <c r="AG14" i="9"/>
  <c r="AG10" i="9"/>
  <c r="AH10" i="9" s="1"/>
  <c r="AG22" i="9"/>
  <c r="AG36" i="9"/>
  <c r="AH36" i="9" s="1"/>
  <c r="AG18" i="9"/>
  <c r="AH18" i="9" s="1"/>
  <c r="AG15" i="6"/>
  <c r="AH15" i="6" s="1"/>
  <c r="AG18" i="6"/>
  <c r="AH18" i="6" s="1"/>
  <c r="AG14" i="6"/>
  <c r="AH14" i="6" s="1"/>
  <c r="AG24" i="6"/>
  <c r="AH24" i="6" s="1"/>
  <c r="AG11" i="6"/>
  <c r="AH11" i="6" s="1"/>
  <c r="K15" i="5"/>
  <c r="K18" i="5"/>
  <c r="K34" i="5"/>
  <c r="AG25" i="4"/>
  <c r="AH25" i="4" s="1"/>
  <c r="K21" i="3"/>
  <c r="K36" i="3"/>
  <c r="AI12" i="13" l="1"/>
  <c r="AI9" i="13"/>
  <c r="M21" i="5"/>
  <c r="K49" i="10"/>
  <c r="K35" i="3"/>
  <c r="K33" i="3"/>
  <c r="K28" i="3"/>
  <c r="K26" i="3"/>
  <c r="K30" i="3"/>
  <c r="K29" i="3"/>
  <c r="K16" i="3"/>
  <c r="K15" i="3"/>
  <c r="K31" i="5"/>
  <c r="M35" i="5" s="1"/>
  <c r="K38" i="5"/>
  <c r="M40" i="5" s="1"/>
  <c r="C101" i="15"/>
  <c r="F101" i="15"/>
  <c r="G101" i="15"/>
  <c r="C100" i="15"/>
  <c r="F100" i="15"/>
  <c r="G100" i="15"/>
  <c r="C99" i="15"/>
  <c r="F99" i="15"/>
  <c r="G99" i="15"/>
  <c r="C98" i="15"/>
  <c r="F98" i="15"/>
  <c r="G98" i="15"/>
  <c r="C97" i="15"/>
  <c r="F97" i="15"/>
  <c r="G97" i="15"/>
  <c r="AI38" i="13" s="1"/>
  <c r="C96" i="15"/>
  <c r="F96" i="15"/>
  <c r="G96" i="15"/>
  <c r="AI37" i="13" s="1"/>
  <c r="C95" i="15"/>
  <c r="F95" i="15"/>
  <c r="G95" i="15"/>
  <c r="AI36" i="13" s="1"/>
  <c r="B96" i="15"/>
  <c r="B97" i="15"/>
  <c r="B98" i="15"/>
  <c r="B99" i="15"/>
  <c r="B100" i="15"/>
  <c r="B101" i="15"/>
  <c r="B95" i="15"/>
  <c r="C94" i="15"/>
  <c r="F94" i="15"/>
  <c r="G94" i="15"/>
  <c r="C93" i="15"/>
  <c r="F93" i="15"/>
  <c r="G93" i="15"/>
  <c r="C92" i="15"/>
  <c r="F92" i="15"/>
  <c r="G92" i="15"/>
  <c r="C91" i="15"/>
  <c r="F91" i="15"/>
  <c r="G91" i="15"/>
  <c r="C90" i="15"/>
  <c r="F90" i="15"/>
  <c r="G90" i="15"/>
  <c r="C89" i="15"/>
  <c r="F89" i="15"/>
  <c r="G89" i="15"/>
  <c r="C88" i="15"/>
  <c r="F88" i="15"/>
  <c r="G88" i="15"/>
  <c r="B89" i="15"/>
  <c r="B90" i="15"/>
  <c r="B91" i="15"/>
  <c r="B92" i="15"/>
  <c r="E92" i="15" s="1"/>
  <c r="B93" i="15"/>
  <c r="B94" i="15"/>
  <c r="B88" i="15"/>
  <c r="C87" i="15"/>
  <c r="F87" i="15"/>
  <c r="G87" i="15"/>
  <c r="C86" i="15"/>
  <c r="F86" i="15"/>
  <c r="G86" i="15"/>
  <c r="C85" i="15"/>
  <c r="F85" i="15"/>
  <c r="G85" i="15"/>
  <c r="C84" i="15"/>
  <c r="F84" i="15"/>
  <c r="G84" i="15"/>
  <c r="AI18" i="13" s="1"/>
  <c r="C83" i="15"/>
  <c r="F83" i="15"/>
  <c r="G83" i="15"/>
  <c r="C82" i="15"/>
  <c r="F82" i="15"/>
  <c r="G82" i="15"/>
  <c r="C81" i="15"/>
  <c r="F81" i="15"/>
  <c r="G81" i="15"/>
  <c r="B82" i="15"/>
  <c r="B83" i="15"/>
  <c r="B84" i="15"/>
  <c r="B85" i="15"/>
  <c r="E85" i="15" s="1"/>
  <c r="B86" i="15"/>
  <c r="B87" i="15"/>
  <c r="B81" i="15"/>
  <c r="C80" i="15"/>
  <c r="F80" i="15"/>
  <c r="G80" i="15"/>
  <c r="C79" i="15"/>
  <c r="F79" i="15"/>
  <c r="G79" i="15"/>
  <c r="C78" i="15"/>
  <c r="F78" i="15"/>
  <c r="G78" i="15"/>
  <c r="C76" i="15"/>
  <c r="F76" i="15"/>
  <c r="G76" i="15"/>
  <c r="AI10" i="13" s="1"/>
  <c r="C75" i="15"/>
  <c r="F75" i="15"/>
  <c r="G75" i="15"/>
  <c r="C74" i="15"/>
  <c r="F74" i="15"/>
  <c r="G74" i="15"/>
  <c r="B75" i="15"/>
  <c r="B76" i="15"/>
  <c r="B78" i="15"/>
  <c r="E78" i="15" s="1"/>
  <c r="B79" i="15"/>
  <c r="B80" i="15"/>
  <c r="B74" i="15"/>
  <c r="C65" i="15"/>
  <c r="F65" i="15"/>
  <c r="G65" i="15"/>
  <c r="C64" i="15"/>
  <c r="F64" i="15"/>
  <c r="G64" i="15"/>
  <c r="C63" i="15"/>
  <c r="F63" i="15"/>
  <c r="G63" i="15"/>
  <c r="C62" i="15"/>
  <c r="F62" i="15"/>
  <c r="G62" i="15"/>
  <c r="C61" i="15"/>
  <c r="F61" i="15"/>
  <c r="G61" i="15"/>
  <c r="C60" i="15"/>
  <c r="F60" i="15"/>
  <c r="G60" i="15"/>
  <c r="B61" i="15"/>
  <c r="B62" i="15"/>
  <c r="B63" i="15"/>
  <c r="B64" i="15"/>
  <c r="B65" i="15"/>
  <c r="B60" i="15"/>
  <c r="C59" i="15"/>
  <c r="F59" i="15"/>
  <c r="G59" i="15"/>
  <c r="C58" i="15"/>
  <c r="F58" i="15"/>
  <c r="G58" i="15"/>
  <c r="C57" i="15"/>
  <c r="F57" i="15"/>
  <c r="G57" i="15"/>
  <c r="C56" i="15"/>
  <c r="F56" i="15"/>
  <c r="G56" i="15"/>
  <c r="C55" i="15"/>
  <c r="F55" i="15"/>
  <c r="G55" i="15"/>
  <c r="C54" i="15"/>
  <c r="F54" i="15"/>
  <c r="G54" i="15"/>
  <c r="C53" i="15"/>
  <c r="F53" i="15"/>
  <c r="G53" i="15"/>
  <c r="B54" i="15"/>
  <c r="B55" i="15"/>
  <c r="B56" i="15"/>
  <c r="B57" i="15"/>
  <c r="B58" i="15"/>
  <c r="B59" i="15"/>
  <c r="B53" i="15"/>
  <c r="C52" i="15"/>
  <c r="F52" i="15"/>
  <c r="G52" i="15"/>
  <c r="C51" i="15"/>
  <c r="F51" i="15"/>
  <c r="G51" i="15"/>
  <c r="C50" i="15"/>
  <c r="F50" i="15"/>
  <c r="G50" i="15"/>
  <c r="AH17" i="11" s="1"/>
  <c r="C49" i="15"/>
  <c r="F49" i="15"/>
  <c r="G49" i="15"/>
  <c r="C48" i="15"/>
  <c r="F48" i="15"/>
  <c r="G48" i="15"/>
  <c r="C47" i="15"/>
  <c r="F47" i="15"/>
  <c r="G47" i="15"/>
  <c r="C46" i="15"/>
  <c r="F46" i="15"/>
  <c r="G46" i="15"/>
  <c r="AH13" i="11" s="1"/>
  <c r="B47" i="15"/>
  <c r="B48" i="15"/>
  <c r="B49" i="15"/>
  <c r="B50" i="15"/>
  <c r="B51" i="15"/>
  <c r="B52" i="15"/>
  <c r="B46" i="15"/>
  <c r="C45" i="15"/>
  <c r="F45" i="15"/>
  <c r="G45" i="15"/>
  <c r="C44" i="15"/>
  <c r="F44" i="15"/>
  <c r="G44" i="15"/>
  <c r="C43" i="15"/>
  <c r="F43" i="15"/>
  <c r="G43" i="15"/>
  <c r="AH10" i="11" s="1"/>
  <c r="C41" i="15"/>
  <c r="F41" i="15"/>
  <c r="G41" i="15"/>
  <c r="C40" i="15"/>
  <c r="F40" i="15"/>
  <c r="G40" i="15"/>
  <c r="AH40" i="7" s="1"/>
  <c r="C39" i="15"/>
  <c r="F39" i="15"/>
  <c r="G39" i="15"/>
  <c r="B40" i="15"/>
  <c r="B41" i="15"/>
  <c r="B43" i="15"/>
  <c r="B44" i="15"/>
  <c r="B45" i="15"/>
  <c r="B39" i="15"/>
  <c r="C31" i="15"/>
  <c r="C30" i="15"/>
  <c r="F30" i="15"/>
  <c r="G30" i="15"/>
  <c r="C29" i="15"/>
  <c r="F29" i="15"/>
  <c r="G29" i="15"/>
  <c r="AI34" i="10" s="1"/>
  <c r="C28" i="15"/>
  <c r="F28" i="15"/>
  <c r="G28" i="15"/>
  <c r="AI33" i="10" s="1"/>
  <c r="C27" i="15"/>
  <c r="F27" i="15"/>
  <c r="G27" i="15"/>
  <c r="AI32" i="10" s="1"/>
  <c r="C26" i="15"/>
  <c r="F26" i="15"/>
  <c r="G26" i="15"/>
  <c r="AI31" i="10" s="1"/>
  <c r="C25" i="15"/>
  <c r="F25" i="15"/>
  <c r="G25" i="15"/>
  <c r="AI30" i="10" s="1"/>
  <c r="B26" i="15"/>
  <c r="B27" i="15"/>
  <c r="B28" i="15"/>
  <c r="B29" i="15"/>
  <c r="B30" i="15"/>
  <c r="B31" i="15"/>
  <c r="B25" i="15"/>
  <c r="C24" i="15"/>
  <c r="F24" i="15"/>
  <c r="G24" i="15"/>
  <c r="C23" i="15"/>
  <c r="F23" i="15"/>
  <c r="G23" i="15"/>
  <c r="C22" i="15"/>
  <c r="F22" i="15"/>
  <c r="G22" i="15"/>
  <c r="C21" i="15"/>
  <c r="F21" i="15"/>
  <c r="G21" i="15"/>
  <c r="AH10" i="8" s="1"/>
  <c r="C20" i="15"/>
  <c r="F20" i="15"/>
  <c r="G20" i="15"/>
  <c r="C19" i="15"/>
  <c r="F19" i="15"/>
  <c r="G19" i="15"/>
  <c r="B19" i="15"/>
  <c r="B20" i="15"/>
  <c r="B21" i="15"/>
  <c r="B22" i="15"/>
  <c r="B23" i="15"/>
  <c r="B24" i="15"/>
  <c r="F18" i="15"/>
  <c r="G18" i="15"/>
  <c r="F17" i="15"/>
  <c r="G17" i="15"/>
  <c r="F16" i="15"/>
  <c r="G16" i="15"/>
  <c r="F15" i="15"/>
  <c r="G15" i="15"/>
  <c r="AH36" i="7" s="1"/>
  <c r="F14" i="15"/>
  <c r="G14" i="15"/>
  <c r="F13" i="15"/>
  <c r="G13" i="15"/>
  <c r="F12" i="15"/>
  <c r="G12" i="15"/>
  <c r="AH33" i="7" s="1"/>
  <c r="F11" i="15"/>
  <c r="G11" i="15"/>
  <c r="F10" i="15"/>
  <c r="G10" i="15"/>
  <c r="F9" i="15"/>
  <c r="G9" i="15"/>
  <c r="F8" i="15"/>
  <c r="G8" i="15"/>
  <c r="AH32" i="8" s="1"/>
  <c r="F6" i="15"/>
  <c r="G6" i="15"/>
  <c r="AH30" i="8" s="1"/>
  <c r="F5" i="15"/>
  <c r="G5" i="15"/>
  <c r="AH29" i="8" s="1"/>
  <c r="F4" i="15"/>
  <c r="G4" i="15"/>
  <c r="AE10" i="3"/>
  <c r="AE9" i="3"/>
  <c r="AD22" i="3"/>
  <c r="AD23" i="3"/>
  <c r="AD12" i="3"/>
  <c r="AD10" i="3"/>
  <c r="AD11" i="3"/>
  <c r="AD13" i="3"/>
  <c r="AD14" i="3"/>
  <c r="AD15" i="3"/>
  <c r="AD16" i="3"/>
  <c r="AD19" i="3"/>
  <c r="AD17" i="3"/>
  <c r="AD18" i="3"/>
  <c r="AD20" i="3"/>
  <c r="AG20" i="3" s="1"/>
  <c r="AH20" i="3" s="1"/>
  <c r="AD21" i="3"/>
  <c r="AG21" i="3" s="1"/>
  <c r="AH21" i="3" s="1"/>
  <c r="AD29" i="3"/>
  <c r="AG29" i="3" s="1"/>
  <c r="AH29" i="3" s="1"/>
  <c r="AD30" i="3"/>
  <c r="AD26" i="3"/>
  <c r="AD24" i="3"/>
  <c r="AD25" i="3"/>
  <c r="AG25" i="3" s="1"/>
  <c r="AH25" i="3" s="1"/>
  <c r="AD27" i="3"/>
  <c r="AD28" i="3"/>
  <c r="AD31" i="3"/>
  <c r="AD32" i="3"/>
  <c r="AG34" i="3"/>
  <c r="AH34" i="3" s="1"/>
  <c r="AD9" i="3"/>
  <c r="AI16" i="13" l="1"/>
  <c r="AH20" i="12"/>
  <c r="AI30" i="13"/>
  <c r="AI29" i="13"/>
  <c r="AI33" i="13"/>
  <c r="AI32" i="13"/>
  <c r="AI31" i="13"/>
  <c r="AI15" i="13"/>
  <c r="AI19" i="13"/>
  <c r="AI17" i="13"/>
  <c r="AI23" i="13"/>
  <c r="AI22" i="13"/>
  <c r="AI26" i="13"/>
  <c r="AI25" i="13"/>
  <c r="AI24" i="13"/>
  <c r="AI16" i="10"/>
  <c r="AH32" i="7"/>
  <c r="AH14" i="9"/>
  <c r="AH34" i="7"/>
  <c r="AI19" i="10"/>
  <c r="AH38" i="8"/>
  <c r="AI12" i="10"/>
  <c r="AH35" i="7"/>
  <c r="AH18" i="12"/>
  <c r="AH32" i="12"/>
  <c r="AH33" i="12"/>
  <c r="AH36" i="12"/>
  <c r="AH22" i="9"/>
  <c r="AH34" i="12"/>
  <c r="AH35" i="12"/>
  <c r="AH15" i="12"/>
  <c r="AI38" i="10"/>
  <c r="AI39" i="10"/>
  <c r="AI37" i="10"/>
  <c r="AH28" i="8"/>
  <c r="AH26" i="12"/>
  <c r="AH28" i="12"/>
  <c r="AH27" i="12"/>
  <c r="AH25" i="12"/>
  <c r="AH29" i="12"/>
  <c r="AH30" i="11"/>
  <c r="AH28" i="7"/>
  <c r="AH29" i="11"/>
  <c r="AH27" i="7"/>
  <c r="AH28" i="11"/>
  <c r="AH26" i="7"/>
  <c r="AH27" i="11"/>
  <c r="AH25" i="7"/>
  <c r="AH31" i="11"/>
  <c r="AH29" i="7"/>
  <c r="AH23" i="11"/>
  <c r="AH21" i="7"/>
  <c r="AH20" i="11"/>
  <c r="AH18" i="7"/>
  <c r="AH22" i="11"/>
  <c r="AH20" i="7"/>
  <c r="AH24" i="11"/>
  <c r="AH22" i="7"/>
  <c r="AH21" i="11"/>
  <c r="AH19" i="7"/>
  <c r="AH25" i="8"/>
  <c r="AI27" i="10"/>
  <c r="AI23" i="10"/>
  <c r="AH19" i="9"/>
  <c r="AH21" i="8"/>
  <c r="AI24" i="10"/>
  <c r="AH19" i="12"/>
  <c r="AH24" i="8"/>
  <c r="AI26" i="10"/>
  <c r="AH22" i="8"/>
  <c r="AH23" i="8"/>
  <c r="AH21" i="9"/>
  <c r="AI25" i="10"/>
  <c r="AH21" i="12"/>
  <c r="AH22" i="12"/>
  <c r="AH14" i="8"/>
  <c r="AH17" i="8"/>
  <c r="AH12" i="12"/>
  <c r="AI17" i="10"/>
  <c r="AH15" i="8"/>
  <c r="AI18" i="10"/>
  <c r="AH13" i="12"/>
  <c r="AH16" i="9"/>
  <c r="AH18" i="8"/>
  <c r="AI20" i="10"/>
  <c r="AH11" i="12"/>
  <c r="AH13" i="9"/>
  <c r="AH12" i="9"/>
  <c r="AH16" i="8"/>
  <c r="AH14" i="12"/>
  <c r="AH15" i="9"/>
  <c r="AH16" i="11"/>
  <c r="AH14" i="7"/>
  <c r="AH15" i="11"/>
  <c r="AH13" i="7"/>
  <c r="AH14" i="11"/>
  <c r="AH12" i="7"/>
  <c r="AH15" i="7"/>
  <c r="AH39" i="12"/>
  <c r="AH35" i="8"/>
  <c r="AH9" i="8"/>
  <c r="AI11" i="10"/>
  <c r="AH37" i="8"/>
  <c r="AH36" i="8"/>
  <c r="AI10" i="10"/>
  <c r="AI13" i="10"/>
  <c r="AH11" i="8"/>
  <c r="AH9" i="9"/>
  <c r="AI9" i="10"/>
  <c r="M31" i="3"/>
  <c r="M38" i="3"/>
  <c r="E41" i="15"/>
  <c r="E46" i="15"/>
  <c r="E49" i="15"/>
  <c r="E53" i="15"/>
  <c r="E60" i="15"/>
  <c r="E81" i="15"/>
  <c r="E84" i="15"/>
  <c r="E25" i="15"/>
  <c r="E99" i="15"/>
  <c r="E88" i="15"/>
  <c r="E91" i="15"/>
  <c r="E95" i="15"/>
  <c r="E15" i="15"/>
  <c r="E22" i="15"/>
  <c r="E98" i="15"/>
  <c r="E74" i="15"/>
  <c r="E65" i="15"/>
  <c r="E61" i="15"/>
  <c r="E79" i="15"/>
  <c r="E86" i="15"/>
  <c r="E82" i="15"/>
  <c r="E93" i="15"/>
  <c r="E89" i="15"/>
  <c r="E100" i="15"/>
  <c r="E96" i="15"/>
  <c r="E4" i="15"/>
  <c r="E6" i="15"/>
  <c r="E11" i="15"/>
  <c r="E17" i="15"/>
  <c r="E24" i="15"/>
  <c r="E56" i="15"/>
  <c r="E63" i="15"/>
  <c r="E76" i="15"/>
  <c r="E5" i="15"/>
  <c r="E13" i="15"/>
  <c r="E18" i="15"/>
  <c r="E20" i="15"/>
  <c r="E28" i="15"/>
  <c r="E10" i="15"/>
  <c r="E31" i="15"/>
  <c r="E27" i="15"/>
  <c r="E45" i="15"/>
  <c r="E40" i="15"/>
  <c r="E52" i="15"/>
  <c r="E48" i="15"/>
  <c r="E59" i="15"/>
  <c r="E55" i="15"/>
  <c r="E66" i="15"/>
  <c r="E62" i="15"/>
  <c r="E80" i="15"/>
  <c r="E75" i="15"/>
  <c r="E87" i="15"/>
  <c r="E83" i="15"/>
  <c r="E94" i="15"/>
  <c r="E90" i="15"/>
  <c r="E101" i="15"/>
  <c r="E97" i="15"/>
  <c r="E9" i="15"/>
  <c r="E30" i="15"/>
  <c r="E26" i="15"/>
  <c r="E44" i="15"/>
  <c r="E8" i="15"/>
  <c r="E14" i="15"/>
  <c r="E21" i="15"/>
  <c r="E29" i="15"/>
  <c r="E43" i="15"/>
  <c r="E50" i="15"/>
  <c r="E57" i="15"/>
  <c r="E64" i="15"/>
  <c r="E39" i="15"/>
  <c r="E16" i="15"/>
  <c r="E12" i="15"/>
  <c r="E23" i="15"/>
  <c r="E19" i="15"/>
  <c r="E51" i="15"/>
  <c r="E47" i="15"/>
  <c r="E58" i="15"/>
  <c r="E54" i="15"/>
  <c r="AG18" i="3"/>
  <c r="AH18" i="3" s="1"/>
  <c r="AG35" i="3"/>
  <c r="AH35" i="3" s="1"/>
  <c r="AG36" i="3"/>
  <c r="AH36" i="3" s="1"/>
  <c r="AG17" i="3"/>
  <c r="AH17" i="3" s="1"/>
  <c r="AG27" i="3"/>
  <c r="AH27" i="3" s="1"/>
  <c r="AG32" i="3"/>
  <c r="AH32" i="3" s="1"/>
  <c r="AG31" i="3"/>
  <c r="AH31" i="3" s="1"/>
  <c r="AG33" i="3"/>
  <c r="AH33" i="3" s="1"/>
  <c r="AG28" i="3"/>
  <c r="AH28" i="3" s="1"/>
  <c r="AG24" i="3"/>
  <c r="AH24" i="3" s="1"/>
  <c r="AG30" i="3"/>
  <c r="AH30" i="3" s="1"/>
  <c r="AG26" i="3"/>
  <c r="AH26" i="3" s="1"/>
  <c r="AG15" i="3"/>
  <c r="AH15" i="3" s="1"/>
  <c r="AG22" i="3"/>
  <c r="AH22" i="3" s="1"/>
  <c r="AG11" i="3"/>
  <c r="AH11" i="3" s="1"/>
  <c r="AG13" i="3"/>
  <c r="AH13" i="3" s="1"/>
  <c r="AG23" i="3"/>
  <c r="AH23" i="3" s="1"/>
  <c r="AG16" i="3"/>
  <c r="AH16" i="3" s="1"/>
  <c r="AG9" i="3"/>
  <c r="AH9" i="3" s="1"/>
  <c r="AG12" i="3"/>
  <c r="AH12" i="3" s="1"/>
  <c r="AG19" i="3"/>
  <c r="AH19" i="3" s="1"/>
  <c r="AG14" i="3"/>
  <c r="AH14" i="3" s="1"/>
  <c r="AG10" i="3"/>
  <c r="AH10" i="3" s="1"/>
  <c r="D22" i="14"/>
  <c r="D10" i="14"/>
  <c r="D11" i="14"/>
  <c r="D38" i="14"/>
  <c r="D15" i="14"/>
  <c r="D16" i="14"/>
  <c r="D17" i="14"/>
  <c r="D18" i="14"/>
  <c r="D29" i="14"/>
  <c r="D23" i="14"/>
  <c r="D24" i="14"/>
  <c r="D25" i="14"/>
  <c r="D36" i="14"/>
  <c r="D30" i="14"/>
  <c r="D31" i="14"/>
  <c r="D32" i="14"/>
  <c r="D39" i="14"/>
  <c r="D10" i="13"/>
  <c r="D11" i="13"/>
  <c r="D12" i="13"/>
  <c r="D20" i="13"/>
  <c r="D17" i="13"/>
  <c r="D18" i="13"/>
  <c r="D27" i="13"/>
  <c r="D24" i="13"/>
  <c r="D25" i="13"/>
  <c r="D26" i="13"/>
  <c r="D34" i="13"/>
  <c r="D31" i="13"/>
  <c r="D32" i="13"/>
  <c r="D33" i="13"/>
  <c r="D38" i="13"/>
  <c r="D14" i="12"/>
  <c r="D15" i="12"/>
  <c r="D13" i="12"/>
  <c r="D21" i="12"/>
  <c r="D22" i="12"/>
  <c r="D16" i="12"/>
  <c r="D20" i="12"/>
  <c r="D28" i="12"/>
  <c r="D29" i="12"/>
  <c r="D23" i="12"/>
  <c r="D27" i="12"/>
  <c r="D35" i="12"/>
  <c r="D36" i="12"/>
  <c r="D30" i="12"/>
  <c r="D34" i="12"/>
  <c r="D37" i="12"/>
  <c r="D15" i="11"/>
  <c r="D10" i="11"/>
  <c r="D11" i="11"/>
  <c r="D37" i="11"/>
  <c r="D22" i="11"/>
  <c r="D16" i="11"/>
  <c r="D17" i="11"/>
  <c r="D18" i="11"/>
  <c r="D29" i="11"/>
  <c r="D23" i="11"/>
  <c r="D24" i="11"/>
  <c r="D25" i="11"/>
  <c r="D36" i="11"/>
  <c r="D30" i="11"/>
  <c r="D31" i="11"/>
  <c r="D32" i="11"/>
  <c r="D11" i="10"/>
  <c r="D12" i="10"/>
  <c r="D20" i="10"/>
  <c r="D21" i="10"/>
  <c r="D18" i="10"/>
  <c r="D27" i="10"/>
  <c r="D28" i="10"/>
  <c r="D25" i="10"/>
  <c r="D26" i="10"/>
  <c r="D34" i="10"/>
  <c r="D35" i="10"/>
  <c r="D32" i="10"/>
  <c r="D33" i="10"/>
  <c r="D38" i="10"/>
  <c r="D14" i="9"/>
  <c r="D15" i="9"/>
  <c r="D9" i="9"/>
  <c r="D10" i="9"/>
  <c r="D21" i="9"/>
  <c r="D36" i="9"/>
  <c r="D16" i="9"/>
  <c r="D17" i="9"/>
  <c r="D28" i="9"/>
  <c r="D29" i="9"/>
  <c r="D23" i="9"/>
  <c r="D24" i="9"/>
  <c r="D35" i="9"/>
  <c r="D30" i="9"/>
  <c r="D31" i="9"/>
  <c r="D37" i="9"/>
  <c r="D10" i="8"/>
  <c r="D11" i="8"/>
  <c r="D12" i="8"/>
  <c r="D16" i="8"/>
  <c r="D17" i="8"/>
  <c r="D18" i="8"/>
  <c r="D23" i="8"/>
  <c r="D24" i="8"/>
  <c r="D25" i="8"/>
  <c r="D37" i="8"/>
  <c r="D30" i="8"/>
  <c r="D31" i="8"/>
  <c r="D32" i="8"/>
  <c r="D33" i="8"/>
  <c r="D15" i="7"/>
  <c r="D23" i="7"/>
  <c r="D13" i="7"/>
  <c r="D14" i="7"/>
  <c r="D22" i="7"/>
  <c r="D30" i="7"/>
  <c r="D21" i="7"/>
  <c r="D37" i="7"/>
  <c r="D27" i="7"/>
  <c r="D28" i="7"/>
  <c r="D36" i="7"/>
  <c r="D34" i="7"/>
  <c r="D35" i="7"/>
  <c r="D10" i="6"/>
  <c r="D17" i="6"/>
  <c r="D16" i="6"/>
  <c r="D24" i="6"/>
  <c r="D14" i="6"/>
  <c r="D15" i="6"/>
  <c r="D23" i="6"/>
  <c r="D31" i="6"/>
  <c r="D21" i="6"/>
  <c r="D22" i="6"/>
  <c r="D30" i="6"/>
  <c r="D37" i="6"/>
  <c r="D28" i="6"/>
  <c r="D29" i="6"/>
  <c r="D38" i="6"/>
  <c r="D35" i="6"/>
  <c r="D11" i="5"/>
  <c r="D12" i="5"/>
  <c r="D13" i="5"/>
  <c r="D27" i="5"/>
  <c r="D17" i="5"/>
  <c r="D18" i="5"/>
  <c r="D34" i="5"/>
  <c r="D24" i="5"/>
  <c r="D25" i="5"/>
  <c r="D26" i="5"/>
  <c r="D38" i="5"/>
  <c r="D31" i="5"/>
  <c r="D32" i="5"/>
  <c r="D33" i="5"/>
  <c r="D37" i="5"/>
  <c r="D15" i="5"/>
  <c r="D11" i="4"/>
  <c r="D12" i="4"/>
  <c r="D13" i="4"/>
  <c r="D17" i="4"/>
  <c r="D19" i="4"/>
  <c r="D20" i="4"/>
  <c r="D24" i="4"/>
  <c r="D25" i="4"/>
  <c r="D26" i="4"/>
  <c r="D27" i="4"/>
  <c r="D31" i="4"/>
  <c r="D32" i="4"/>
  <c r="D13" i="14"/>
  <c r="D13" i="13"/>
  <c r="D9" i="12"/>
  <c r="D13" i="11"/>
  <c r="D16" i="7"/>
  <c r="D9" i="4"/>
  <c r="D22" i="3"/>
  <c r="D23" i="3"/>
  <c r="D12" i="3"/>
  <c r="D14" i="3"/>
  <c r="D15" i="3"/>
  <c r="D16" i="3"/>
  <c r="D19" i="3"/>
  <c r="D21" i="3"/>
  <c r="D29" i="3"/>
  <c r="D30" i="3"/>
  <c r="D26" i="3"/>
  <c r="D28" i="3"/>
  <c r="D33" i="3"/>
  <c r="D35" i="3"/>
  <c r="D36" i="3"/>
  <c r="D9" i="3"/>
  <c r="L17" i="4" l="1"/>
  <c r="AL17" i="4" s="1"/>
  <c r="L38" i="3"/>
  <c r="AL38" i="3" s="1"/>
  <c r="L10" i="8"/>
  <c r="AL10" i="8" s="1"/>
  <c r="L10" i="4"/>
  <c r="AL10" i="4" s="1"/>
  <c r="L25" i="10"/>
  <c r="AM25" i="10" s="1"/>
  <c r="L11" i="13"/>
  <c r="L18" i="12"/>
  <c r="L9" i="14"/>
  <c r="L25" i="3"/>
  <c r="L37" i="8"/>
  <c r="L18" i="14"/>
  <c r="AL18" i="14" s="1"/>
  <c r="L13" i="10"/>
  <c r="AM13" i="10" s="1"/>
  <c r="L24" i="13"/>
  <c r="K24" i="13" s="1"/>
  <c r="L15" i="11"/>
  <c r="K15" i="11" s="1"/>
  <c r="L9" i="9"/>
  <c r="L38" i="6"/>
  <c r="AL38" i="6" s="1"/>
  <c r="L15" i="14"/>
  <c r="K15" i="14" s="1"/>
  <c r="L11" i="8"/>
  <c r="AL11" i="8" s="1"/>
  <c r="L30" i="7"/>
  <c r="AL30" i="7" s="1"/>
  <c r="L14" i="12"/>
  <c r="AL14" i="12" s="1"/>
  <c r="L23" i="11"/>
  <c r="AL23" i="11" s="1"/>
  <c r="L33" i="5"/>
  <c r="AL33" i="5" s="1"/>
  <c r="L28" i="11"/>
  <c r="K28" i="11" s="1"/>
  <c r="L20" i="11"/>
  <c r="L37" i="3"/>
  <c r="AL37" i="3" s="1"/>
  <c r="L30" i="11"/>
  <c r="AL30" i="11" s="1"/>
  <c r="L33" i="6"/>
  <c r="L31" i="7"/>
  <c r="AL31" i="7" s="1"/>
  <c r="L24" i="8"/>
  <c r="L10" i="13"/>
  <c r="K10" i="13" s="1"/>
  <c r="L22" i="12"/>
  <c r="AL22" i="12" s="1"/>
  <c r="L33" i="8"/>
  <c r="AL33" i="8" s="1"/>
  <c r="L15" i="12"/>
  <c r="AL15" i="12" s="1"/>
  <c r="L20" i="4"/>
  <c r="AL20" i="4" s="1"/>
  <c r="L10" i="6"/>
  <c r="K10" i="6" s="1"/>
  <c r="M11" i="6" s="1"/>
  <c r="L37" i="6"/>
  <c r="AL37" i="6" s="1"/>
  <c r="L9" i="11"/>
  <c r="L28" i="8"/>
  <c r="AL28" i="8" s="1"/>
  <c r="L32" i="11"/>
  <c r="AL32" i="11" s="1"/>
  <c r="L16" i="6"/>
  <c r="AL16" i="6" s="1"/>
  <c r="K16" i="6" s="1"/>
  <c r="L13" i="6"/>
  <c r="L27" i="7"/>
  <c r="AL27" i="7" s="1"/>
  <c r="L25" i="8"/>
  <c r="AL25" i="8" s="1"/>
  <c r="L12" i="4"/>
  <c r="AL12" i="4" s="1"/>
  <c r="L22" i="7"/>
  <c r="AL22" i="7" s="1"/>
  <c r="L32" i="10"/>
  <c r="AM32" i="10" s="1"/>
  <c r="L12" i="10"/>
  <c r="AM12" i="10" s="1"/>
  <c r="L21" i="5"/>
  <c r="AL21" i="5" s="1"/>
  <c r="L30" i="13"/>
  <c r="K30" i="13" s="1"/>
  <c r="L22" i="5"/>
  <c r="L19" i="14"/>
  <c r="AL19" i="14" s="1"/>
  <c r="L24" i="6"/>
  <c r="AL24" i="6" s="1"/>
  <c r="L26" i="10"/>
  <c r="AM26" i="10" s="1"/>
  <c r="L35" i="10"/>
  <c r="AM35" i="10" s="1"/>
  <c r="L31" i="10"/>
  <c r="L10" i="10"/>
  <c r="L27" i="4"/>
  <c r="AL27" i="4" s="1"/>
  <c r="L30" i="14"/>
  <c r="AL30" i="14" s="1"/>
  <c r="L33" i="14"/>
  <c r="L36" i="14"/>
  <c r="AL36" i="14" s="1"/>
  <c r="L23" i="8"/>
  <c r="AL23" i="8" s="1"/>
  <c r="L25" i="5"/>
  <c r="AL25" i="5" s="1"/>
  <c r="L31" i="11"/>
  <c r="AL31" i="11" s="1"/>
  <c r="L31" i="14"/>
  <c r="AL31" i="14" s="1"/>
  <c r="L11" i="4"/>
  <c r="AL11" i="4" s="1"/>
  <c r="L39" i="14"/>
  <c r="AL39" i="14" s="1"/>
  <c r="L13" i="12"/>
  <c r="AL13" i="12" s="1"/>
  <c r="L35" i="7"/>
  <c r="L21" i="12"/>
  <c r="AL21" i="12" s="1"/>
  <c r="L16" i="11"/>
  <c r="AL16" i="11" s="1"/>
  <c r="L17" i="11"/>
  <c r="AL17" i="11" s="1"/>
  <c r="L12" i="8"/>
  <c r="AL12" i="8" s="1"/>
  <c r="L20" i="13"/>
  <c r="K20" i="13" s="1"/>
  <c r="L38" i="13"/>
  <c r="K38" i="13" s="1"/>
  <c r="L14" i="4"/>
  <c r="L21" i="13"/>
  <c r="L22" i="14"/>
  <c r="K22" i="14" s="1"/>
  <c r="L16" i="7"/>
  <c r="AL16" i="7" s="1"/>
  <c r="L37" i="11"/>
  <c r="AL37" i="11" s="1"/>
  <c r="L12" i="14"/>
  <c r="AL12" i="14" s="1"/>
  <c r="L20" i="12"/>
  <c r="L18" i="13"/>
  <c r="AM18" i="13" s="1"/>
  <c r="L23" i="12"/>
  <c r="AL23" i="12" s="1"/>
  <c r="L11" i="5"/>
  <c r="AL11" i="5" s="1"/>
  <c r="L17" i="6"/>
  <c r="AL17" i="6" s="1"/>
  <c r="L20" i="10"/>
  <c r="L21" i="10"/>
  <c r="AM21" i="10" s="1"/>
  <c r="L38" i="5"/>
  <c r="AL38" i="5" s="1"/>
  <c r="L28" i="5"/>
  <c r="L13" i="9"/>
  <c r="AL13" i="9" s="1"/>
  <c r="L14" i="14"/>
  <c r="K14" i="14" s="1"/>
  <c r="L38" i="11"/>
  <c r="K38" i="11" s="1"/>
  <c r="L23" i="10"/>
  <c r="AM23" i="10" s="1"/>
  <c r="L15" i="4"/>
  <c r="L22" i="13"/>
  <c r="L29" i="4"/>
  <c r="L29" i="7"/>
  <c r="AL29" i="7" s="1"/>
  <c r="L19" i="5"/>
  <c r="AL19" i="5" s="1"/>
  <c r="L19" i="9"/>
  <c r="L38" i="8"/>
  <c r="AL38" i="8" s="1"/>
  <c r="L39" i="3"/>
  <c r="L21" i="3"/>
  <c r="L11" i="6"/>
  <c r="AL11" i="6" s="1"/>
  <c r="L29" i="6"/>
  <c r="AL29" i="6" s="1"/>
  <c r="L29" i="10"/>
  <c r="AM29" i="10" s="1"/>
  <c r="L34" i="6"/>
  <c r="L26" i="4"/>
  <c r="AL26" i="4" s="1"/>
  <c r="L34" i="13"/>
  <c r="AM34" i="13" s="1"/>
  <c r="L35" i="4"/>
  <c r="AL35" i="4" s="1"/>
  <c r="L31" i="12"/>
  <c r="L24" i="4"/>
  <c r="AL24" i="4" s="1"/>
  <c r="L36" i="11"/>
  <c r="K36" i="11" s="1"/>
  <c r="L25" i="13"/>
  <c r="AM25" i="13" s="1"/>
  <c r="L36" i="12"/>
  <c r="AL36" i="12" s="1"/>
  <c r="L26" i="13"/>
  <c r="AM26" i="13" s="1"/>
  <c r="L13" i="7"/>
  <c r="AL13" i="7" s="1"/>
  <c r="L34" i="7"/>
  <c r="AL34" i="7" s="1"/>
  <c r="L30" i="8"/>
  <c r="AL30" i="8" s="1"/>
  <c r="L32" i="13"/>
  <c r="AM32" i="13" s="1"/>
  <c r="L37" i="12"/>
  <c r="AL37" i="12" s="1"/>
  <c r="L31" i="8"/>
  <c r="AL31" i="8" s="1"/>
  <c r="L12" i="13"/>
  <c r="AM12" i="13" s="1"/>
  <c r="L13" i="4"/>
  <c r="AL13" i="4" s="1"/>
  <c r="L16" i="8"/>
  <c r="AL16" i="8" s="1"/>
  <c r="L9" i="4"/>
  <c r="L17" i="12"/>
  <c r="AL17" i="12" s="1"/>
  <c r="L34" i="8"/>
  <c r="AL34" i="8" s="1"/>
  <c r="L10" i="11"/>
  <c r="AL10" i="11" s="1"/>
  <c r="L11" i="11"/>
  <c r="AL11" i="11" s="1"/>
  <c r="L23" i="7"/>
  <c r="AL23" i="7" s="1"/>
  <c r="L10" i="12"/>
  <c r="AL10" i="12" s="1"/>
  <c r="L17" i="13"/>
  <c r="K17" i="13" s="1"/>
  <c r="L18" i="8"/>
  <c r="AL18" i="8" s="1"/>
  <c r="L27" i="8"/>
  <c r="AL27" i="8" s="1"/>
  <c r="L17" i="14"/>
  <c r="L24" i="5"/>
  <c r="AL24" i="5" s="1"/>
  <c r="L32" i="5"/>
  <c r="AL32" i="5" s="1"/>
  <c r="L30" i="6"/>
  <c r="AL30" i="6" s="1"/>
  <c r="L28" i="10"/>
  <c r="AM28" i="10" s="1"/>
  <c r="L11" i="9"/>
  <c r="AL11" i="9" s="1"/>
  <c r="L18" i="9"/>
  <c r="AL18" i="9" s="1"/>
  <c r="L37" i="14"/>
  <c r="AL37" i="14" s="1"/>
  <c r="L9" i="6"/>
  <c r="AL6" i="6" s="1"/>
  <c r="L16" i="13"/>
  <c r="K16" i="13" s="1"/>
  <c r="L23" i="4"/>
  <c r="L18" i="6"/>
  <c r="AL18" i="6" s="1"/>
  <c r="L20" i="14"/>
  <c r="L18" i="7"/>
  <c r="L36" i="6"/>
  <c r="AL36" i="6" s="1"/>
  <c r="L19" i="13"/>
  <c r="AM19" i="13" s="1"/>
  <c r="L19" i="6"/>
  <c r="L20" i="5"/>
  <c r="AL20" i="5" s="1"/>
  <c r="L35" i="8"/>
  <c r="L29" i="3"/>
  <c r="AL29" i="3" s="1"/>
  <c r="L28" i="6"/>
  <c r="AL28" i="6" s="1"/>
  <c r="L34" i="10"/>
  <c r="AM34" i="10" s="1"/>
  <c r="L30" i="10"/>
  <c r="L12" i="6"/>
  <c r="L30" i="12"/>
  <c r="AL30" i="12" s="1"/>
  <c r="L32" i="14"/>
  <c r="AL32" i="14" s="1"/>
  <c r="L33" i="11"/>
  <c r="AL33" i="11" s="1"/>
  <c r="L35" i="13"/>
  <c r="AM35" i="13" s="1"/>
  <c r="L27" i="12"/>
  <c r="AL27" i="12" s="1"/>
  <c r="L35" i="12"/>
  <c r="AL35" i="12" s="1"/>
  <c r="L28" i="7"/>
  <c r="AL28" i="7" s="1"/>
  <c r="L36" i="7"/>
  <c r="AL36" i="7" s="1"/>
  <c r="L31" i="4"/>
  <c r="AL31" i="4" s="1"/>
  <c r="L31" i="13"/>
  <c r="AM31" i="13" s="1"/>
  <c r="L34" i="12"/>
  <c r="AL34" i="12" s="1"/>
  <c r="L22" i="11"/>
  <c r="K22" i="11" s="1"/>
  <c r="L16" i="14"/>
  <c r="AL16" i="14" s="1"/>
  <c r="L14" i="7"/>
  <c r="AL14" i="7" s="1"/>
  <c r="L32" i="4"/>
  <c r="AL32" i="4" s="1"/>
  <c r="L32" i="8"/>
  <c r="AL32" i="8" s="1"/>
  <c r="L33" i="13"/>
  <c r="AM33" i="13" s="1"/>
  <c r="L18" i="11"/>
  <c r="AL18" i="11" s="1"/>
  <c r="L16" i="12"/>
  <c r="AL16" i="12" s="1"/>
  <c r="L17" i="7"/>
  <c r="AL17" i="7" s="1"/>
  <c r="L9" i="12"/>
  <c r="L10" i="14"/>
  <c r="K10" i="14" s="1"/>
  <c r="L15" i="7"/>
  <c r="AL15" i="7" s="1"/>
  <c r="L38" i="14"/>
  <c r="AL38" i="14" s="1"/>
  <c r="L14" i="8"/>
  <c r="L23" i="14"/>
  <c r="AL23" i="14" s="1"/>
  <c r="L19" i="4"/>
  <c r="L28" i="13"/>
  <c r="AM28" i="13" s="1"/>
  <c r="L36" i="9"/>
  <c r="AL36" i="9" s="1"/>
  <c r="L12" i="5"/>
  <c r="AL12" i="5" s="1"/>
  <c r="L16" i="9"/>
  <c r="AL16" i="9" s="1"/>
  <c r="L17" i="9"/>
  <c r="AL17" i="9" s="1"/>
  <c r="K17" i="9" s="1"/>
  <c r="L22" i="10"/>
  <c r="AM22" i="10" s="1"/>
  <c r="L17" i="10"/>
  <c r="AM17" i="10" s="1"/>
  <c r="L16" i="4"/>
  <c r="L15" i="8"/>
  <c r="AL15" i="8" s="1"/>
  <c r="L30" i="5"/>
  <c r="AL30" i="5" s="1"/>
  <c r="L25" i="12"/>
  <c r="L29" i="13"/>
  <c r="L21" i="8"/>
  <c r="L25" i="7"/>
  <c r="L19" i="8"/>
  <c r="AL19" i="8" s="1"/>
  <c r="L18" i="4"/>
  <c r="AL18" i="4" s="1"/>
  <c r="L19" i="11"/>
  <c r="AL19" i="11" s="1"/>
  <c r="L39" i="5"/>
  <c r="AL39" i="5" s="1"/>
  <c r="L28" i="4"/>
  <c r="L38" i="7"/>
  <c r="AL38" i="7" s="1"/>
  <c r="L39" i="10"/>
  <c r="AM39" i="10" s="1"/>
  <c r="L39" i="12"/>
  <c r="L26" i="8"/>
  <c r="AL26" i="8" s="1"/>
  <c r="L15" i="9"/>
  <c r="AL15" i="9" s="1"/>
  <c r="L25" i="4"/>
  <c r="AL25" i="4" s="1"/>
  <c r="L22" i="4"/>
  <c r="L36" i="13"/>
  <c r="L11" i="14"/>
  <c r="AL11" i="14" s="1"/>
  <c r="L12" i="11"/>
  <c r="AL12" i="11" s="1"/>
  <c r="L17" i="8"/>
  <c r="AL17" i="8" s="1"/>
  <c r="L29" i="14"/>
  <c r="K29" i="14" s="1"/>
  <c r="L28" i="12"/>
  <c r="AL28" i="12" s="1"/>
  <c r="L29" i="12"/>
  <c r="AL29" i="12" s="1"/>
  <c r="L37" i="7"/>
  <c r="AL37" i="7" s="1"/>
  <c r="L25" i="11"/>
  <c r="AL25" i="11" s="1"/>
  <c r="L24" i="7"/>
  <c r="AL24" i="7" s="1"/>
  <c r="L24" i="12"/>
  <c r="AL24" i="12" s="1"/>
  <c r="L21" i="6"/>
  <c r="AL21" i="6" s="1"/>
  <c r="L17" i="5"/>
  <c r="AL17" i="5" s="1"/>
  <c r="L14" i="9"/>
  <c r="AL14" i="9" s="1"/>
  <c r="L33" i="10"/>
  <c r="AM33" i="10" s="1"/>
  <c r="L27" i="10"/>
  <c r="AM27" i="10" s="1"/>
  <c r="L10" i="9"/>
  <c r="AL10" i="9" s="1"/>
  <c r="L27" i="5"/>
  <c r="L15" i="10"/>
  <c r="AM15" i="10" s="1"/>
  <c r="L9" i="10"/>
  <c r="L21" i="11"/>
  <c r="K21" i="11" s="1"/>
  <c r="L35" i="14"/>
  <c r="K35" i="14" s="1"/>
  <c r="L27" i="6"/>
  <c r="AL27" i="6" s="1"/>
  <c r="L28" i="14"/>
  <c r="K28" i="14" s="1"/>
  <c r="L19" i="7"/>
  <c r="AL19" i="7" s="1"/>
  <c r="L23" i="5"/>
  <c r="L9" i="13"/>
  <c r="L32" i="12"/>
  <c r="AL32" i="12" s="1"/>
  <c r="L36" i="4"/>
  <c r="L29" i="5"/>
  <c r="L19" i="10"/>
  <c r="AM19" i="10" s="1"/>
  <c r="L19" i="12"/>
  <c r="AL19" i="12" s="1"/>
  <c r="L37" i="10"/>
  <c r="L21" i="4"/>
  <c r="AL21" i="4" s="1"/>
  <c r="L15" i="6"/>
  <c r="AL15" i="6" s="1"/>
  <c r="L13" i="13"/>
  <c r="AM1" i="13" s="1"/>
  <c r="L14" i="13"/>
  <c r="AM14" i="13" s="1"/>
  <c r="L29" i="11"/>
  <c r="K29" i="11" s="1"/>
  <c r="L21" i="7"/>
  <c r="L24" i="14"/>
  <c r="AL24" i="14" s="1"/>
  <c r="L27" i="13"/>
  <c r="AM27" i="13" s="1"/>
  <c r="L25" i="14"/>
  <c r="AL25" i="14" s="1"/>
  <c r="L26" i="11"/>
  <c r="AL26" i="11" s="1"/>
  <c r="L14" i="6"/>
  <c r="AL14" i="6" s="1"/>
  <c r="L11" i="10"/>
  <c r="AM11" i="10" s="1"/>
  <c r="L18" i="5"/>
  <c r="AL18" i="5" s="1"/>
  <c r="L26" i="5"/>
  <c r="AL26" i="5" s="1"/>
  <c r="L31" i="6"/>
  <c r="AL31" i="6" s="1"/>
  <c r="L37" i="5"/>
  <c r="L36" i="10"/>
  <c r="AM36" i="10" s="1"/>
  <c r="L22" i="9"/>
  <c r="AL22" i="9" s="1"/>
  <c r="L22" i="8"/>
  <c r="AL22" i="8" s="1"/>
  <c r="L23" i="13"/>
  <c r="K23" i="13" s="1"/>
  <c r="L33" i="7"/>
  <c r="AL33" i="7" s="1"/>
  <c r="L10" i="5"/>
  <c r="AL10" i="5" s="1"/>
  <c r="L33" i="12"/>
  <c r="L13" i="8"/>
  <c r="L26" i="6"/>
  <c r="L27" i="11"/>
  <c r="L20" i="7"/>
  <c r="AL20" i="7" s="1"/>
  <c r="L39" i="9"/>
  <c r="AL39" i="9" s="1"/>
  <c r="L24" i="11"/>
  <c r="AL24" i="11" s="1"/>
  <c r="L26" i="14"/>
  <c r="AL26" i="14" s="1"/>
  <c r="L21" i="9"/>
  <c r="AL21" i="9" s="1"/>
  <c r="L35" i="6"/>
  <c r="AL35" i="6" s="1"/>
  <c r="L18" i="10"/>
  <c r="AM18" i="10" s="1"/>
  <c r="L31" i="5"/>
  <c r="AL31" i="5" s="1"/>
  <c r="L22" i="6"/>
  <c r="AL22" i="6" s="1"/>
  <c r="L23" i="6"/>
  <c r="L13" i="5"/>
  <c r="AL13" i="5" s="1"/>
  <c r="L38" i="10"/>
  <c r="AM38" i="10" s="1"/>
  <c r="L34" i="5"/>
  <c r="AL34" i="5" s="1"/>
  <c r="L32" i="6"/>
  <c r="AL32" i="6" s="1"/>
  <c r="L35" i="5"/>
  <c r="AL35" i="5" s="1"/>
  <c r="L24" i="10"/>
  <c r="L20" i="6"/>
  <c r="L29" i="8"/>
  <c r="L21" i="14"/>
  <c r="K21" i="14" s="1"/>
  <c r="L30" i="4"/>
  <c r="L26" i="12"/>
  <c r="AL26" i="12" s="1"/>
  <c r="L25" i="6"/>
  <c r="L12" i="9"/>
  <c r="L11" i="12"/>
  <c r="L16" i="10"/>
  <c r="L27" i="14"/>
  <c r="L12" i="7"/>
  <c r="AL12" i="7" s="1"/>
  <c r="L14" i="11"/>
  <c r="K14" i="11" s="1"/>
  <c r="L12" i="12"/>
  <c r="AL12" i="12" s="1"/>
  <c r="L26" i="7"/>
  <c r="AL26" i="7" s="1"/>
  <c r="L16" i="5"/>
  <c r="L13" i="14"/>
  <c r="L34" i="11"/>
  <c r="L34" i="14"/>
  <c r="L13" i="11"/>
  <c r="L15" i="5"/>
  <c r="L33" i="4"/>
  <c r="AL33" i="4" s="1"/>
  <c r="L14" i="5"/>
  <c r="AL14" i="5" s="1"/>
  <c r="L36" i="8"/>
  <c r="AL36" i="8" s="1"/>
  <c r="L37" i="13"/>
  <c r="K37" i="13" s="1"/>
  <c r="L32" i="7"/>
  <c r="L15" i="13"/>
  <c r="L34" i="4"/>
  <c r="AL34" i="4" s="1"/>
  <c r="L40" i="7"/>
  <c r="L14" i="10"/>
  <c r="AM14" i="10" s="1"/>
  <c r="L35" i="11"/>
  <c r="AL35" i="11" s="1"/>
  <c r="L38" i="12"/>
  <c r="AL38" i="12" s="1"/>
  <c r="L9" i="5"/>
  <c r="L36" i="5"/>
  <c r="AL36" i="5" s="1"/>
  <c r="L38" i="9"/>
  <c r="AL38" i="9" s="1"/>
  <c r="L39" i="7"/>
  <c r="L9" i="8"/>
  <c r="AL9" i="8" s="1"/>
  <c r="K11" i="14"/>
  <c r="K37" i="14"/>
  <c r="K24" i="14"/>
  <c r="K25" i="14"/>
  <c r="K16" i="14"/>
  <c r="K23" i="14"/>
  <c r="K38" i="14"/>
  <c r="AL17" i="14"/>
  <c r="K17" i="14"/>
  <c r="K18" i="14"/>
  <c r="K9" i="14"/>
  <c r="K34" i="13"/>
  <c r="K26" i="13"/>
  <c r="K12" i="13"/>
  <c r="K27" i="13"/>
  <c r="K19" i="13"/>
  <c r="K31" i="13"/>
  <c r="K33" i="13"/>
  <c r="K18" i="13"/>
  <c r="K25" i="13"/>
  <c r="K32" i="13"/>
  <c r="AM11" i="13"/>
  <c r="K11" i="13"/>
  <c r="K16" i="11"/>
  <c r="K25" i="11"/>
  <c r="K18" i="11"/>
  <c r="K10" i="11"/>
  <c r="K11" i="11"/>
  <c r="K37" i="11"/>
  <c r="K24" i="11"/>
  <c r="K31" i="11"/>
  <c r="K17" i="11"/>
  <c r="K35" i="11"/>
  <c r="K32" i="11"/>
  <c r="K30" i="11"/>
  <c r="K23" i="11"/>
  <c r="L33" i="3"/>
  <c r="L30" i="3"/>
  <c r="AL30" i="3" s="1"/>
  <c r="L31" i="3"/>
  <c r="AL31" i="3" s="1"/>
  <c r="L36" i="3"/>
  <c r="AL36" i="3" s="1"/>
  <c r="L26" i="3"/>
  <c r="L24" i="3"/>
  <c r="AL24" i="3" s="1"/>
  <c r="L32" i="3"/>
  <c r="L35" i="3"/>
  <c r="AL35" i="3" s="1"/>
  <c r="L28" i="3"/>
  <c r="AL28" i="3" s="1"/>
  <c r="L27" i="3"/>
  <c r="L13" i="3"/>
  <c r="AL13" i="3" s="1"/>
  <c r="L16" i="3"/>
  <c r="AL16" i="3" s="1"/>
  <c r="L15" i="3"/>
  <c r="AL15" i="3" s="1"/>
  <c r="L17" i="3"/>
  <c r="AL17" i="3" s="1"/>
  <c r="L18" i="3"/>
  <c r="L11" i="3"/>
  <c r="L22" i="3"/>
  <c r="AL22" i="3" s="1"/>
  <c r="L9" i="3"/>
  <c r="L23" i="3"/>
  <c r="AL23" i="3" s="1"/>
  <c r="L12" i="3"/>
  <c r="L20" i="3"/>
  <c r="AL20" i="3" s="1"/>
  <c r="AL37" i="8"/>
  <c r="K11" i="8"/>
  <c r="K29" i="7"/>
  <c r="K19" i="8"/>
  <c r="K21" i="8"/>
  <c r="K27" i="6"/>
  <c r="K15" i="8"/>
  <c r="K25" i="8"/>
  <c r="L20" i="8"/>
  <c r="K37" i="6"/>
  <c r="M39" i="6" s="1"/>
  <c r="L34" i="3"/>
  <c r="K11" i="5"/>
  <c r="K27" i="5"/>
  <c r="M28" i="5" s="1"/>
  <c r="K12" i="5"/>
  <c r="K13" i="5"/>
  <c r="K17" i="4"/>
  <c r="M21" i="4" s="1"/>
  <c r="K22" i="3"/>
  <c r="K13" i="13"/>
  <c r="K15" i="12"/>
  <c r="K16" i="7"/>
  <c r="M17" i="7" s="1"/>
  <c r="K30" i="7"/>
  <c r="K30" i="14"/>
  <c r="K27" i="7"/>
  <c r="K36" i="14"/>
  <c r="K31" i="14"/>
  <c r="K23" i="3"/>
  <c r="L14" i="3"/>
  <c r="L19" i="3"/>
  <c r="AM10" i="13" l="1"/>
  <c r="M39" i="13"/>
  <c r="AM24" i="13"/>
  <c r="AL15" i="11"/>
  <c r="AL32" i="7"/>
  <c r="N38" i="7"/>
  <c r="AL25" i="7"/>
  <c r="N31" i="7"/>
  <c r="AL18" i="7"/>
  <c r="N24" i="7"/>
  <c r="M31" i="7"/>
  <c r="AL39" i="12"/>
  <c r="N40" i="12"/>
  <c r="AL39" i="7"/>
  <c r="N41" i="7"/>
  <c r="AL14" i="14"/>
  <c r="M12" i="14"/>
  <c r="M39" i="11"/>
  <c r="AL15" i="5"/>
  <c r="N21" i="5"/>
  <c r="AL11" i="3"/>
  <c r="N17" i="3"/>
  <c r="AL29" i="5"/>
  <c r="N35" i="5"/>
  <c r="AL22" i="5"/>
  <c r="N28" i="5"/>
  <c r="AL18" i="3"/>
  <c r="N24" i="3"/>
  <c r="AL32" i="3"/>
  <c r="N38" i="3"/>
  <c r="M14" i="5"/>
  <c r="K49" i="5" s="1"/>
  <c r="AL25" i="3"/>
  <c r="N31" i="3"/>
  <c r="N26" i="14"/>
  <c r="AM6" i="13"/>
  <c r="M28" i="13"/>
  <c r="M21" i="13"/>
  <c r="M35" i="13"/>
  <c r="K9" i="13"/>
  <c r="M14" i="13" s="1"/>
  <c r="N14" i="13"/>
  <c r="AL4" i="12"/>
  <c r="N10" i="12"/>
  <c r="M19" i="11"/>
  <c r="N26" i="11"/>
  <c r="M33" i="11"/>
  <c r="M26" i="11"/>
  <c r="K9" i="11"/>
  <c r="M12" i="11" s="1"/>
  <c r="N12" i="11"/>
  <c r="AL13" i="8"/>
  <c r="K13" i="8"/>
  <c r="M13" i="8" s="1"/>
  <c r="N18" i="6"/>
  <c r="AL4" i="6"/>
  <c r="N11" i="6"/>
  <c r="AL15" i="4"/>
  <c r="N21" i="4"/>
  <c r="AL29" i="4"/>
  <c r="N35" i="4"/>
  <c r="AL22" i="4"/>
  <c r="N28" i="4"/>
  <c r="AL1" i="14"/>
  <c r="N19" i="14"/>
  <c r="AL9" i="14"/>
  <c r="N12" i="14"/>
  <c r="M26" i="14"/>
  <c r="N40" i="14"/>
  <c r="AL27" i="14"/>
  <c r="N33" i="14"/>
  <c r="M19" i="14"/>
  <c r="AL34" i="14"/>
  <c r="K34" i="14"/>
  <c r="AL33" i="14"/>
  <c r="K33" i="14"/>
  <c r="AM36" i="13"/>
  <c r="N39" i="13"/>
  <c r="AM29" i="13"/>
  <c r="N35" i="13"/>
  <c r="AM22" i="13"/>
  <c r="N28" i="13"/>
  <c r="AM15" i="13"/>
  <c r="N21" i="13"/>
  <c r="AL25" i="12"/>
  <c r="N31" i="12"/>
  <c r="AL18" i="12"/>
  <c r="N24" i="12"/>
  <c r="AL11" i="12"/>
  <c r="N17" i="12"/>
  <c r="AL33" i="12"/>
  <c r="N38" i="12"/>
  <c r="AL1" i="12"/>
  <c r="AL9" i="12"/>
  <c r="AL34" i="11"/>
  <c r="N39" i="11"/>
  <c r="AL27" i="11"/>
  <c r="N33" i="11"/>
  <c r="AL6" i="11"/>
  <c r="N19" i="11"/>
  <c r="AM37" i="10"/>
  <c r="N40" i="10"/>
  <c r="AM30" i="10"/>
  <c r="N36" i="10"/>
  <c r="AM24" i="10"/>
  <c r="N29" i="10"/>
  <c r="AM16" i="10"/>
  <c r="N22" i="10"/>
  <c r="N15" i="10"/>
  <c r="AL9" i="9"/>
  <c r="N11" i="9"/>
  <c r="M18" i="9"/>
  <c r="K49" i="9" s="1"/>
  <c r="AL19" i="9"/>
  <c r="AL12" i="9"/>
  <c r="N18" i="9"/>
  <c r="AL35" i="8"/>
  <c r="N39" i="8"/>
  <c r="AL21" i="8"/>
  <c r="N27" i="8"/>
  <c r="K14" i="8"/>
  <c r="M20" i="8" s="1"/>
  <c r="N20" i="8"/>
  <c r="AL29" i="8"/>
  <c r="N34" i="8"/>
  <c r="AL24" i="8"/>
  <c r="K24" i="8"/>
  <c r="M27" i="8" s="1"/>
  <c r="AL35" i="7"/>
  <c r="K35" i="7"/>
  <c r="AL33" i="6"/>
  <c r="N39" i="6"/>
  <c r="AL26" i="6"/>
  <c r="N32" i="6"/>
  <c r="AL19" i="6"/>
  <c r="N25" i="6"/>
  <c r="AL25" i="6"/>
  <c r="K25" i="6"/>
  <c r="AL23" i="6"/>
  <c r="K23" i="6"/>
  <c r="K26" i="6"/>
  <c r="M32" i="6" s="1"/>
  <c r="AL1" i="6"/>
  <c r="AL9" i="6"/>
  <c r="AL37" i="5"/>
  <c r="N40" i="5"/>
  <c r="AL16" i="5"/>
  <c r="AL9" i="5"/>
  <c r="N14" i="5"/>
  <c r="AL23" i="5"/>
  <c r="AL1" i="4"/>
  <c r="N14" i="4"/>
  <c r="AL36" i="4"/>
  <c r="N37" i="4"/>
  <c r="AL30" i="4"/>
  <c r="AL23" i="4"/>
  <c r="AL16" i="4"/>
  <c r="AL26" i="3"/>
  <c r="AL12" i="3"/>
  <c r="K12" i="3" s="1"/>
  <c r="AL39" i="3"/>
  <c r="N40" i="3"/>
  <c r="AL33" i="3"/>
  <c r="K9" i="3"/>
  <c r="M10" i="3" s="1"/>
  <c r="AL10" i="6"/>
  <c r="AL28" i="11"/>
  <c r="AL40" i="7"/>
  <c r="AL1" i="5"/>
  <c r="AL6" i="4"/>
  <c r="AL10" i="14"/>
  <c r="AL21" i="14"/>
  <c r="K33" i="7"/>
  <c r="M38" i="7" s="1"/>
  <c r="AM1" i="10"/>
  <c r="AL6" i="12"/>
  <c r="AM4" i="13"/>
  <c r="AL9" i="4"/>
  <c r="K9" i="4" s="1"/>
  <c r="AL36" i="11"/>
  <c r="AM13" i="13"/>
  <c r="AL1" i="11"/>
  <c r="AL15" i="14"/>
  <c r="AL28" i="14"/>
  <c r="K11" i="12"/>
  <c r="M17" i="12" s="1"/>
  <c r="K49" i="12" s="1"/>
  <c r="AL6" i="7"/>
  <c r="AL6" i="9"/>
  <c r="AM9" i="13"/>
  <c r="K22" i="7"/>
  <c r="M24" i="7" s="1"/>
  <c r="K39" i="14"/>
  <c r="AL13" i="14"/>
  <c r="AL9" i="11"/>
  <c r="AM4" i="10"/>
  <c r="AL22" i="14"/>
  <c r="AL13" i="11"/>
  <c r="AL4" i="4"/>
  <c r="AM6" i="10"/>
  <c r="AL4" i="11"/>
  <c r="AL35" i="14"/>
  <c r="AL29" i="11"/>
  <c r="AL29" i="14"/>
  <c r="K32" i="14"/>
  <c r="AL21" i="11"/>
  <c r="AM16" i="13"/>
  <c r="AM30" i="13"/>
  <c r="AL6" i="5"/>
  <c r="AM23" i="13"/>
  <c r="AL4" i="5"/>
  <c r="AM17" i="13"/>
  <c r="AL38" i="11"/>
  <c r="AL4" i="7"/>
  <c r="AL1" i="9"/>
  <c r="AL6" i="14"/>
  <c r="AL22" i="11"/>
  <c r="AL4" i="9"/>
  <c r="AL1" i="7"/>
  <c r="AL4" i="14"/>
  <c r="AM38" i="13"/>
  <c r="AL14" i="11"/>
  <c r="AM37" i="13"/>
  <c r="N13" i="8"/>
  <c r="AL9" i="3"/>
  <c r="AL1" i="3"/>
  <c r="AL4" i="3"/>
  <c r="AL6" i="3"/>
  <c r="AL12" i="6"/>
  <c r="K12" i="6"/>
  <c r="K13" i="6"/>
  <c r="AL19" i="4"/>
  <c r="AL21" i="3"/>
  <c r="AL20" i="12"/>
  <c r="AL27" i="5"/>
  <c r="AL20" i="14"/>
  <c r="AL20" i="11"/>
  <c r="AM20" i="13"/>
  <c r="AM20" i="10"/>
  <c r="AL20" i="6"/>
  <c r="AL21" i="7"/>
  <c r="AL19" i="3"/>
  <c r="K19" i="3" s="1"/>
  <c r="M24" i="3" s="1"/>
  <c r="AL20" i="8"/>
  <c r="AM9" i="10"/>
  <c r="AL6" i="8"/>
  <c r="AL4" i="8"/>
  <c r="AL1" i="8"/>
  <c r="AM21" i="13"/>
  <c r="AL31" i="12"/>
  <c r="AL14" i="8"/>
  <c r="AL28" i="5"/>
  <c r="AL28" i="4"/>
  <c r="AL14" i="4"/>
  <c r="L10" i="3"/>
  <c r="N10" i="3" s="1"/>
  <c r="AM31" i="10"/>
  <c r="AL34" i="6"/>
  <c r="AL13" i="6"/>
  <c r="AL34" i="3"/>
  <c r="AL27" i="3"/>
  <c r="AL14" i="3"/>
  <c r="K14" i="3" s="1"/>
  <c r="AM10" i="10"/>
  <c r="AG34" i="9"/>
  <c r="AH34" i="9" s="1"/>
  <c r="AG37" i="9"/>
  <c r="AG26" i="9"/>
  <c r="AH26" i="9" s="1"/>
  <c r="AG29" i="9"/>
  <c r="AG25" i="9"/>
  <c r="AH25" i="9" s="1"/>
  <c r="AG23" i="9"/>
  <c r="AG20" i="9"/>
  <c r="AH20" i="9" s="1"/>
  <c r="AG24" i="9"/>
  <c r="AG28" i="9"/>
  <c r="AG33" i="9"/>
  <c r="AH33" i="9" s="1"/>
  <c r="AG31" i="9"/>
  <c r="AG35" i="9"/>
  <c r="AG32" i="9"/>
  <c r="AH32" i="9" s="1"/>
  <c r="AG27" i="9"/>
  <c r="AH27" i="9" s="1"/>
  <c r="AG30" i="9"/>
  <c r="K52" i="11" l="1"/>
  <c r="K52" i="14"/>
  <c r="AH35" i="9"/>
  <c r="L35" i="9" s="1"/>
  <c r="AL35" i="9" s="1"/>
  <c r="AH24" i="9"/>
  <c r="L24" i="9" s="1"/>
  <c r="AL24" i="9" s="1"/>
  <c r="AH29" i="9"/>
  <c r="L29" i="9" s="1"/>
  <c r="AL29" i="9" s="1"/>
  <c r="AH31" i="9"/>
  <c r="L31" i="9" s="1"/>
  <c r="AL31" i="9" s="1"/>
  <c r="AH30" i="9"/>
  <c r="L30" i="9" s="1"/>
  <c r="AL30" i="9" s="1"/>
  <c r="AH23" i="9"/>
  <c r="L23" i="9" s="1"/>
  <c r="AL23" i="9" s="1"/>
  <c r="AH37" i="9"/>
  <c r="L37" i="9" s="1"/>
  <c r="AL37" i="9" s="1"/>
  <c r="AH28" i="9"/>
  <c r="L28" i="9" s="1"/>
  <c r="AL28" i="9" s="1"/>
  <c r="K52" i="12"/>
  <c r="M18" i="6"/>
  <c r="K49" i="11"/>
  <c r="K52" i="5"/>
  <c r="K52" i="3"/>
  <c r="K49" i="8"/>
  <c r="K52" i="8"/>
  <c r="K52" i="10"/>
  <c r="K52" i="13"/>
  <c r="K49" i="13"/>
  <c r="M33" i="14"/>
  <c r="M25" i="6"/>
  <c r="K52" i="4"/>
  <c r="K52" i="6"/>
  <c r="M40" i="14"/>
  <c r="M17" i="3"/>
  <c r="K49" i="3" s="1"/>
  <c r="K51" i="3" s="1"/>
  <c r="M14" i="4"/>
  <c r="K49" i="4" s="1"/>
  <c r="AL10" i="3"/>
  <c r="L34" i="9"/>
  <c r="L33" i="9"/>
  <c r="L32" i="9"/>
  <c r="AL32" i="9" s="1"/>
  <c r="L27" i="9"/>
  <c r="L26" i="9"/>
  <c r="L25" i="9"/>
  <c r="AL25" i="9" s="1"/>
  <c r="L20" i="9"/>
  <c r="X63" i="2"/>
  <c r="P63" i="2"/>
  <c r="K56" i="2" s="1"/>
  <c r="K62" i="2" s="1"/>
  <c r="H63" i="2"/>
  <c r="X50" i="2"/>
  <c r="P50" i="2"/>
  <c r="K43" i="2" s="1"/>
  <c r="H50" i="2"/>
  <c r="C43" i="2" s="1"/>
  <c r="C49" i="2" s="1"/>
  <c r="X37" i="2"/>
  <c r="P37" i="2"/>
  <c r="K30" i="2" s="1"/>
  <c r="K36" i="2" s="1"/>
  <c r="H37" i="2"/>
  <c r="C30" i="2" s="1"/>
  <c r="C36" i="2" s="1"/>
  <c r="X24" i="2"/>
  <c r="P24" i="2"/>
  <c r="H24" i="2"/>
  <c r="K49" i="14" l="1"/>
  <c r="X84" i="2"/>
  <c r="P84" i="2"/>
  <c r="K49" i="6"/>
  <c r="C56" i="2"/>
  <c r="C62" i="2" s="1"/>
  <c r="H84" i="2"/>
  <c r="N25" i="9"/>
  <c r="AL33" i="9"/>
  <c r="N40" i="9"/>
  <c r="AL26" i="9"/>
  <c r="N32" i="9"/>
  <c r="K17" i="2"/>
  <c r="K84" i="2" s="1"/>
  <c r="S30" i="2"/>
  <c r="S36" i="2" s="1"/>
  <c r="S17" i="2"/>
  <c r="C17" i="2"/>
  <c r="C84" i="2" s="1"/>
  <c r="S56" i="2"/>
  <c r="S62" i="2" s="1"/>
  <c r="S43" i="2"/>
  <c r="S49" i="2" s="1"/>
  <c r="K49" i="2"/>
  <c r="AL34" i="9"/>
  <c r="AL27" i="9"/>
  <c r="AL20" i="9"/>
  <c r="K52" i="9" l="1"/>
  <c r="S84" i="2"/>
  <c r="U84" i="2" s="1"/>
  <c r="E84" i="2"/>
  <c r="C23" i="2"/>
  <c r="S23" i="2"/>
  <c r="K23" i="2"/>
  <c r="M84" i="2"/>
  <c r="Q7" i="2"/>
  <c r="Q9" i="2" l="1"/>
  <c r="Q8" i="2"/>
  <c r="O50" i="12"/>
  <c r="O50" i="8"/>
  <c r="O49" i="3" l="1"/>
  <c r="O51" i="3" l="1"/>
  <c r="O49" i="4" s="1"/>
  <c r="A4" i="6"/>
  <c r="A3" i="6"/>
  <c r="K50" i="3"/>
  <c r="A4" i="10"/>
  <c r="A3" i="10"/>
  <c r="A4" i="14"/>
  <c r="A3" i="14"/>
  <c r="A4" i="4"/>
  <c r="A3" i="4"/>
  <c r="A3" i="3"/>
  <c r="A4" i="9"/>
  <c r="A3" i="9"/>
  <c r="A4" i="8"/>
  <c r="A3" i="8"/>
  <c r="A4" i="7"/>
  <c r="A3" i="7"/>
  <c r="A4" i="5"/>
  <c r="A3" i="5"/>
  <c r="A4" i="13"/>
  <c r="A3" i="13"/>
  <c r="A4" i="12"/>
  <c r="A3" i="12"/>
  <c r="V4" i="2"/>
  <c r="A4" i="11"/>
  <c r="A3" i="11"/>
  <c r="O51" i="4" l="1"/>
  <c r="O49" i="5" s="1"/>
  <c r="O51" i="5" s="1"/>
  <c r="O49" i="6" s="1"/>
  <c r="O51" i="6" s="1"/>
  <c r="O49" i="7" s="1"/>
  <c r="O51" i="7" s="1"/>
  <c r="O49" i="8" s="1"/>
  <c r="O51" i="8" s="1"/>
  <c r="O49" i="9" s="1"/>
  <c r="O51" i="9" s="1"/>
  <c r="O49" i="10" s="1"/>
  <c r="O51" i="10" s="1"/>
  <c r="O49" i="11" s="1"/>
  <c r="O51" i="11" s="1"/>
  <c r="O49" i="12" s="1"/>
  <c r="O51" i="12" s="1"/>
  <c r="O49" i="13" s="1"/>
  <c r="O51" i="13" s="1"/>
  <c r="O49" i="14" s="1"/>
  <c r="O51" i="14" s="1"/>
  <c r="K54" i="3" l="1"/>
  <c r="K50" i="4" l="1"/>
  <c r="K51" i="4" s="1"/>
  <c r="K54" i="4" s="1"/>
  <c r="K50" i="5" s="1"/>
  <c r="K51" i="5" l="1"/>
  <c r="K54" i="5" s="1"/>
  <c r="K50" i="6" s="1"/>
  <c r="K51" i="6" l="1"/>
  <c r="K54" i="6" s="1"/>
  <c r="K50" i="7" s="1"/>
  <c r="AG10" i="7"/>
  <c r="AH10" i="7" l="1"/>
  <c r="L10" i="7" s="1"/>
  <c r="N10" i="7" l="1"/>
  <c r="AL10" i="7"/>
  <c r="K10" i="7"/>
  <c r="M10" i="7" s="1"/>
  <c r="K49" i="7" s="1"/>
  <c r="K51" i="7" s="1"/>
  <c r="AG11" i="7"/>
  <c r="AH11" i="7" l="1"/>
  <c r="L11" i="7" s="1"/>
  <c r="AL11" i="7" l="1"/>
  <c r="N17" i="7"/>
  <c r="K52" i="7" s="1"/>
  <c r="K54" i="7" s="1"/>
  <c r="K50" i="8" s="1"/>
  <c r="K51" i="8" s="1"/>
  <c r="K54" i="8" s="1"/>
  <c r="K50" i="9" s="1"/>
  <c r="K51" i="9" s="1"/>
  <c r="K54" i="9" s="1"/>
  <c r="K50" i="10" s="1"/>
  <c r="K51" i="10" s="1"/>
  <c r="K54" i="10" s="1"/>
  <c r="K50" i="11" s="1"/>
  <c r="K51" i="11" s="1"/>
  <c r="K54" i="11" s="1"/>
  <c r="K50" i="12" s="1"/>
  <c r="K51" i="12" s="1"/>
  <c r="K54" i="12" s="1"/>
  <c r="K50" i="13" s="1"/>
  <c r="K51" i="13" s="1"/>
  <c r="K54" i="13" s="1"/>
  <c r="K50" i="14" s="1"/>
  <c r="K51" i="14" s="1"/>
  <c r="K54" i="14" s="1"/>
</calcChain>
</file>

<file path=xl/sharedStrings.xml><?xml version="1.0" encoding="utf-8"?>
<sst xmlns="http://schemas.openxmlformats.org/spreadsheetml/2006/main" count="1941" uniqueCount="124">
  <si>
    <t>Name, Vorname:</t>
  </si>
  <si>
    <t>Vertragl. Wochenarbeitszeit:</t>
  </si>
  <si>
    <t>MO</t>
  </si>
  <si>
    <t>DI</t>
  </si>
  <si>
    <t>Arbeitstage/Woche:</t>
  </si>
  <si>
    <t>MI</t>
  </si>
  <si>
    <t>DO</t>
  </si>
  <si>
    <t>FR</t>
  </si>
  <si>
    <t>SA</t>
  </si>
  <si>
    <t>SO</t>
  </si>
  <si>
    <t>Std.</t>
  </si>
  <si>
    <t>Hilfe zur Umrechnung in Dezimalzahlen:</t>
  </si>
  <si>
    <t>Tragen Sie hier einen Wert als Stunden:Minuten (Format: hh:mm) ein:</t>
  </si>
  <si>
    <t>Arbeitszeitliste</t>
  </si>
  <si>
    <t>Tag</t>
  </si>
  <si>
    <t>Zeit</t>
  </si>
  <si>
    <t>Arbeitszeit</t>
  </si>
  <si>
    <t>Mittagspause</t>
  </si>
  <si>
    <t>Unterbrechung</t>
  </si>
  <si>
    <t>Woche</t>
  </si>
  <si>
    <t>Art</t>
  </si>
  <si>
    <t>Beginn</t>
  </si>
  <si>
    <t>Ende</t>
  </si>
  <si>
    <t>Ist</t>
  </si>
  <si>
    <t>Soll</t>
  </si>
  <si>
    <t>Summe der anzurechnenden Stunden:</t>
  </si>
  <si>
    <t>Stunden - Ist (gesamt):</t>
  </si>
  <si>
    <t>Stunden - Soll:</t>
  </si>
  <si>
    <t>Guthaben/Fehlbetrag (Stunden):</t>
  </si>
  <si>
    <t>(Unterschrift der Mitarbeitenden)</t>
  </si>
  <si>
    <t>(Unterschrift des Vorgesetzen)</t>
  </si>
  <si>
    <t>Übertrag Januar:</t>
  </si>
  <si>
    <t>(Unterschrift)</t>
  </si>
  <si>
    <t>(Sichtvermerk)</t>
  </si>
  <si>
    <t>Übertrag Februar:</t>
  </si>
  <si>
    <t>Übertrag März:</t>
  </si>
  <si>
    <t>Übertrag April:</t>
  </si>
  <si>
    <t>Übertrag Mai:</t>
  </si>
  <si>
    <t>Übertrag Juni:</t>
  </si>
  <si>
    <t>Übertrag Juli:</t>
  </si>
  <si>
    <t>Übertrag August:</t>
  </si>
  <si>
    <t>Übertrag September:</t>
  </si>
  <si>
    <t>Übertrag Oktober:</t>
  </si>
  <si>
    <t>Übertrag November:</t>
  </si>
  <si>
    <t>Tage</t>
  </si>
  <si>
    <t>Urlaub - Ist:</t>
  </si>
  <si>
    <t>Urlaubstage:</t>
  </si>
  <si>
    <t>Übertrag Feb.:</t>
  </si>
  <si>
    <t>Übertrag Dez.:</t>
  </si>
  <si>
    <t>Übertrag Nov.:</t>
  </si>
  <si>
    <t>Übertrag Sept.:</t>
  </si>
  <si>
    <t>Zeitart</t>
  </si>
  <si>
    <t>Bedeutg.</t>
  </si>
  <si>
    <t>Abteilung / Einrichtung:</t>
  </si>
  <si>
    <t>Vereinbarte Arbeitszeiten ab:</t>
  </si>
  <si>
    <t>Variante 1</t>
  </si>
  <si>
    <t>Variante 2</t>
  </si>
  <si>
    <t>Variante 3</t>
  </si>
  <si>
    <t>Arbeitszeitszeiten ab</t>
  </si>
  <si>
    <t>Model:</t>
  </si>
  <si>
    <t>Woche 1</t>
  </si>
  <si>
    <t>Woche 2</t>
  </si>
  <si>
    <t>Woche 3</t>
  </si>
  <si>
    <t>Woche 4</t>
  </si>
  <si>
    <t>Durchschnittl.tägl.Arbeitszeit:</t>
  </si>
  <si>
    <t>Summe</t>
  </si>
  <si>
    <t>Probe</t>
  </si>
  <si>
    <t>Dienstplan:</t>
  </si>
  <si>
    <t>Tag Soll</t>
  </si>
  <si>
    <t>Pause</t>
  </si>
  <si>
    <t>Tag Ist</t>
  </si>
  <si>
    <t>Weiterbildung</t>
  </si>
  <si>
    <t>Bemerkung</t>
  </si>
  <si>
    <t>Übertrag Okt:</t>
  </si>
  <si>
    <t>Lesen Sie hier den Wert als Dezimalzahl ab (Industriezeit):</t>
  </si>
  <si>
    <t>Mi</t>
  </si>
  <si>
    <t>Do</t>
  </si>
  <si>
    <t>Fr</t>
  </si>
  <si>
    <t>Sa</t>
  </si>
  <si>
    <t>So</t>
  </si>
  <si>
    <t>Mo</t>
  </si>
  <si>
    <t>Di</t>
  </si>
  <si>
    <t>Übertrag 2021:</t>
  </si>
  <si>
    <t>Anspruch Urlaubstage 2021:</t>
  </si>
  <si>
    <t>wird nach 2022 übertragen!</t>
  </si>
  <si>
    <t>Saldo der Arbeitszeitliste vom Dezember 2020:</t>
  </si>
  <si>
    <t>Übertrag Resturlaub 2020:</t>
  </si>
  <si>
    <t>Führen der Arbeitszeitliste in Excel</t>
  </si>
  <si>
    <r>
      <t xml:space="preserve">Excel soll Ihnen helfen, Ihr </t>
    </r>
    <r>
      <rPr>
        <b/>
        <sz val="10"/>
        <rFont val="Arial"/>
        <family val="2"/>
      </rPr>
      <t>Jahresarbeitszeitkonto</t>
    </r>
    <r>
      <rPr>
        <sz val="10"/>
        <rFont val="Arial"/>
        <family val="2"/>
      </rPr>
      <t xml:space="preserve"> (Arbeitszeitliste) zu führen. Sie tragen Arbeitsbe-ginn und -ende, Pausen und Unterbrechungen ein; Excel berechnet für Sie Tages-, Wochen-, Monats- und Jahresarbeitszeit.</t>
    </r>
  </si>
  <si>
    <t>Zur Vorbereitung der Arbeitszeitliste und zu den Eintragungen ist folgendes zu beachten:</t>
  </si>
  <si>
    <r>
      <t>1.</t>
    </r>
    <r>
      <rPr>
        <sz val="10"/>
        <rFont val="Arial"/>
        <family val="2"/>
      </rPr>
      <t xml:space="preserve"> Bitte öffnen Sie Ihre Arbeitszeitliste und wählen Sie das Tabellenblatt „Person“ aus. Tragen Sie bitte</t>
    </r>
  </si>
  <si>
    <t>in den dafür vorgesehenen Feldern Ihren Namen und Vornamen sowie Ihre Abteilung / Einrichtung ein.</t>
  </si>
  <si>
    <t>Als nächstes geben Sie bitte im Feld "Vertragliche Arbeitszeit" Ihre durchschnittliche regelmäßige Wochenarbeitszeit ein. Bitte füllen Sie hiernach das Feld "Arbeitstage" mit der Anzahl der vereinbarten Arbeitstage pro Woche.</t>
  </si>
  <si>
    <t>Tragen Sie in den Feldern "Dienstplan" zu den Wochentagen Ihre "normalen" Arbeitszeiten ein.</t>
  </si>
  <si>
    <t>Achtung: Hier müssen Dezimalzahlen eingetragen werden! (s. Hilfe zur Umrechnung)</t>
  </si>
  <si>
    <t>Bitte stellen Sie einem Negativsaldo ein Minuszeichen voran (z.B. –3,50).</t>
  </si>
  <si>
    <t>Achtung: Hier muß eine Dezimalzahl eingetragen werden! (s. Hilfe zur Umrechnung)</t>
  </si>
  <si>
    <t>Hiernach füllen Sie bitte die Felder Urlaubsanspruch sowie Resturlaub … aus.</t>
  </si>
  <si>
    <r>
      <t>2.</t>
    </r>
    <r>
      <rPr>
        <sz val="10"/>
        <rFont val="Arial"/>
        <family val="2"/>
      </rPr>
      <t xml:space="preserve"> Wählen Sie das Blatt für den von Ihnen gewünschten Monat aus.</t>
    </r>
  </si>
  <si>
    <t>Daten, Wochentage, gesetzliche Feiertage sowie die Arbeitsbefreiung am 24.12. und 31.12. sind bereits eingetragen.</t>
  </si>
  <si>
    <r>
      <t xml:space="preserve">Tragen Sie in der Spalte „Zeit Art“ für den jeweiligen Tag die entsprechende </t>
    </r>
    <r>
      <rPr>
        <b/>
        <sz val="10"/>
        <rFont val="Arial"/>
        <family val="2"/>
      </rPr>
      <t>Kennziffer</t>
    </r>
    <r>
      <rPr>
        <sz val="10"/>
        <rFont val="Arial"/>
        <family val="2"/>
      </rPr>
      <t xml:space="preserve"> ein.</t>
    </r>
  </si>
  <si>
    <t>Als Kennziffern gelten:</t>
  </si>
  <si>
    <t>0 = arbeitsfreier Tag</t>
  </si>
  <si>
    <t>1 = Arbeitszeit</t>
  </si>
  <si>
    <t>2 = gesetzlicher Feiertag</t>
  </si>
  <si>
    <t>3 = Tarifurlaub</t>
  </si>
  <si>
    <t>4 = Sonderurlaub</t>
  </si>
  <si>
    <t>5 = krank (Arbeitsunfähigkeit)</t>
  </si>
  <si>
    <t>6 = Aus-/Weiterbildung, Dienstreise</t>
  </si>
  <si>
    <t>7 = Zeitausgleich / Überstundenabbau</t>
  </si>
  <si>
    <t>Nur wenn Sie die Ziffer „1“ (= Arbeitszeit) eintragen, sind weitere Eintragungen erforderlich:</t>
  </si>
  <si>
    <t>Tragen Sie dann in den Spalten für „Arbeitszeit“, „Mittagspause“ und „Unterbrechung“ jeweils Beginn und Ende ein (alles wie gewohnt im Format Stunden:Minuten [hh:mm], z.B. „7:45“ oder „16:15“).</t>
  </si>
  <si>
    <t>Alle anderen Berechnungen erfolgen automatisch!</t>
  </si>
  <si>
    <r>
      <t xml:space="preserve">3. </t>
    </r>
    <r>
      <rPr>
        <sz val="10"/>
        <rFont val="Arial"/>
        <family val="2"/>
      </rPr>
      <t>Ausdruck der Liste: jederzeit durch Mausklick auf die Schaltfläche „Drucker“ in der Symbolleiste.</t>
    </r>
  </si>
  <si>
    <t>Geben Sie in das Feld „Saldo der Arbeitszeitliste 2021“ die entsprechende Stundenzahl ein.</t>
  </si>
  <si>
    <t>Variante 4</t>
  </si>
  <si>
    <t>Woche 5</t>
  </si>
  <si>
    <t>Variante</t>
  </si>
  <si>
    <t>Kombi aus
Variante+Woche+Tag</t>
  </si>
  <si>
    <t>Wochentage</t>
  </si>
  <si>
    <t>Stunden je Tag</t>
  </si>
  <si>
    <t>Übertrag aus 2021:</t>
  </si>
  <si>
    <t>Januar 22</t>
  </si>
  <si>
    <t>Jahr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</si>
</sst>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h]:mm"/>
    <numFmt numFmtId="165" formatCode="dd/mm/"/>
    <numFmt numFmtId="166" formatCode="mmmm\ yy"/>
    <numFmt numFmtId="167" formatCode="h:mm"/>
    <numFmt numFmtId="168" formatCode="#,##0.00_ ;[Red]\-#,##0.00\ "/>
    <numFmt numFmtId="169" formatCode="[$-407]mmmm\ yy;@"/>
  </numFmts>
  <fonts count="21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2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theme="0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sz val="10"/>
      <color rgb="FFFF0000"/>
      <name val="Arial"/>
      <family val="2"/>
    </font>
    <font>
      <b/>
      <sz val="14"/>
      <color indexed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u/>
      <sz val="12"/>
      <color indexed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0" tint="-0.249977111117893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0">
    <xf numFmtId="0" fontId="0" fillId="0" borderId="0" xfId="0"/>
    <xf numFmtId="0" fontId="4" fillId="4" borderId="1" xfId="0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 applyProtection="1">
      <alignment horizontal="right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164" fontId="4" fillId="7" borderId="1" xfId="0" applyNumberFormat="1" applyFont="1" applyFill="1" applyBorder="1" applyAlignment="1" applyProtection="1">
      <alignment horizontal="left"/>
      <protection locked="0"/>
    </xf>
    <xf numFmtId="164" fontId="4" fillId="7" borderId="1" xfId="0" applyNumberFormat="1" applyFont="1" applyFill="1" applyBorder="1" applyAlignment="1" applyProtection="1">
      <alignment horizontal="right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164" fontId="4" fillId="9" borderId="1" xfId="0" applyNumberFormat="1" applyFont="1" applyFill="1" applyBorder="1" applyAlignment="1" applyProtection="1">
      <alignment horizontal="right"/>
      <protection locked="0"/>
    </xf>
    <xf numFmtId="164" fontId="4" fillId="9" borderId="1" xfId="0" applyNumberFormat="1" applyFont="1" applyFill="1" applyBorder="1" applyAlignment="1" applyProtection="1">
      <alignment horizontal="left"/>
      <protection locked="0"/>
    </xf>
    <xf numFmtId="164" fontId="4" fillId="9" borderId="15" xfId="0" applyNumberFormat="1" applyFont="1" applyFill="1" applyBorder="1" applyAlignment="1" applyProtection="1">
      <alignment horizontal="left"/>
      <protection locked="0"/>
    </xf>
    <xf numFmtId="164" fontId="4" fillId="4" borderId="17" xfId="0" applyNumberFormat="1" applyFont="1" applyFill="1" applyBorder="1" applyAlignment="1" applyProtection="1">
      <alignment horizontal="right"/>
      <protection locked="0"/>
    </xf>
    <xf numFmtId="164" fontId="4" fillId="7" borderId="17" xfId="0" applyNumberFormat="1" applyFont="1" applyFill="1" applyBorder="1" applyAlignment="1" applyProtection="1">
      <alignment horizontal="right"/>
      <protection locked="0"/>
    </xf>
    <xf numFmtId="0" fontId="11" fillId="0" borderId="0" xfId="0" applyFont="1"/>
    <xf numFmtId="165" fontId="4" fillId="6" borderId="11" xfId="0" applyNumberFormat="1" applyFont="1" applyFill="1" applyBorder="1" applyProtection="1"/>
    <xf numFmtId="164" fontId="4" fillId="7" borderId="17" xfId="0" applyNumberFormat="1" applyFont="1" applyFill="1" applyBorder="1" applyAlignment="1" applyProtection="1">
      <alignment horizontal="left"/>
    </xf>
    <xf numFmtId="164" fontId="4" fillId="9" borderId="17" xfId="0" applyNumberFormat="1" applyFont="1" applyFill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right"/>
    </xf>
    <xf numFmtId="0" fontId="4" fillId="0" borderId="0" xfId="0" applyFont="1" applyProtection="1"/>
    <xf numFmtId="1" fontId="4" fillId="3" borderId="1" xfId="0" applyNumberFormat="1" applyFont="1" applyFill="1" applyBorder="1" applyProtection="1"/>
    <xf numFmtId="0" fontId="0" fillId="0" borderId="0" xfId="0" applyProtection="1"/>
    <xf numFmtId="164" fontId="4" fillId="0" borderId="0" xfId="0" applyNumberFormat="1" applyFont="1" applyProtection="1"/>
    <xf numFmtId="0" fontId="4" fillId="0" borderId="1" xfId="0" applyFont="1" applyBorder="1" applyProtection="1"/>
    <xf numFmtId="0" fontId="9" fillId="0" borderId="2" xfId="0" applyFont="1" applyBorder="1" applyAlignment="1" applyProtection="1">
      <alignment horizontal="centerContinuous" vertical="center"/>
    </xf>
    <xf numFmtId="0" fontId="9" fillId="0" borderId="3" xfId="0" applyFont="1" applyBorder="1" applyAlignment="1" applyProtection="1">
      <alignment horizontal="centerContinuous" vertical="center"/>
    </xf>
    <xf numFmtId="0" fontId="9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Continuous"/>
    </xf>
    <xf numFmtId="0" fontId="6" fillId="0" borderId="2" xfId="0" applyFont="1" applyBorder="1" applyAlignment="1" applyProtection="1">
      <alignment horizontal="centerContinuous"/>
    </xf>
    <xf numFmtId="0" fontId="6" fillId="0" borderId="20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Continuous" vertical="center"/>
    </xf>
    <xf numFmtId="0" fontId="9" fillId="0" borderId="12" xfId="0" applyFont="1" applyBorder="1" applyAlignment="1" applyProtection="1">
      <alignment horizontal="centerContinuous" vertical="center"/>
    </xf>
    <xf numFmtId="0" fontId="9" fillId="0" borderId="11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2" fontId="4" fillId="7" borderId="15" xfId="0" applyNumberFormat="1" applyFont="1" applyFill="1" applyBorder="1" applyAlignment="1" applyProtection="1">
      <alignment horizontal="right"/>
      <protection hidden="1"/>
    </xf>
    <xf numFmtId="2" fontId="4" fillId="2" borderId="1" xfId="0" applyNumberFormat="1" applyFont="1" applyFill="1" applyBorder="1" applyProtection="1"/>
    <xf numFmtId="2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/>
    </xf>
    <xf numFmtId="2" fontId="4" fillId="8" borderId="0" xfId="0" applyNumberFormat="1" applyFont="1" applyFill="1" applyBorder="1" applyAlignment="1" applyProtection="1">
      <alignment horizontal="right"/>
    </xf>
    <xf numFmtId="2" fontId="4" fillId="8" borderId="0" xfId="0" applyNumberFormat="1" applyFont="1" applyFill="1" applyBorder="1" applyProtection="1"/>
    <xf numFmtId="2" fontId="4" fillId="7" borderId="1" xfId="0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2" fontId="4" fillId="9" borderId="1" xfId="0" applyNumberFormat="1" applyFont="1" applyFill="1" applyBorder="1" applyProtection="1"/>
    <xf numFmtId="2" fontId="4" fillId="0" borderId="0" xfId="0" applyNumberFormat="1" applyFont="1" applyFill="1" applyBorder="1" applyAlignment="1" applyProtection="1">
      <alignment horizontal="right"/>
      <protection hidden="1"/>
    </xf>
    <xf numFmtId="2" fontId="4" fillId="9" borderId="15" xfId="0" applyNumberFormat="1" applyFont="1" applyFill="1" applyBorder="1" applyAlignment="1" applyProtection="1">
      <alignment horizontal="right"/>
      <protection hidden="1"/>
    </xf>
    <xf numFmtId="1" fontId="4" fillId="0" borderId="0" xfId="0" applyNumberFormat="1" applyFont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3" fillId="0" borderId="0" xfId="0" applyNumberFormat="1" applyFont="1" applyAlignment="1" applyProtection="1">
      <protection locked="0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169" fontId="7" fillId="0" borderId="0" xfId="0" applyNumberFormat="1" applyFont="1" applyAlignment="1" applyProtection="1">
      <alignment horizontal="centerContinuous"/>
    </xf>
    <xf numFmtId="166" fontId="7" fillId="0" borderId="0" xfId="0" applyNumberFormat="1" applyFont="1" applyAlignment="1" applyProtection="1">
      <alignment horizontal="centerContinuous"/>
    </xf>
    <xf numFmtId="0" fontId="8" fillId="0" borderId="0" xfId="0" applyFont="1" applyAlignment="1" applyProtection="1"/>
    <xf numFmtId="0" fontId="4" fillId="0" borderId="8" xfId="0" applyFont="1" applyBorder="1" applyProtection="1"/>
    <xf numFmtId="2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left"/>
    </xf>
    <xf numFmtId="1" fontId="4" fillId="0" borderId="0" xfId="0" applyNumberFormat="1" applyFont="1" applyProtection="1"/>
    <xf numFmtId="0" fontId="13" fillId="0" borderId="0" xfId="0" applyFont="1" applyAlignment="1" applyProtection="1"/>
    <xf numFmtId="49" fontId="7" fillId="0" borderId="0" xfId="0" applyNumberFormat="1" applyFont="1" applyAlignment="1" applyProtection="1">
      <alignment horizontal="centerContinuous"/>
    </xf>
    <xf numFmtId="1" fontId="8" fillId="0" borderId="0" xfId="0" applyNumberFormat="1" applyFont="1" applyAlignment="1" applyProtection="1"/>
    <xf numFmtId="0" fontId="11" fillId="0" borderId="0" xfId="0" applyFont="1" applyAlignment="1" applyProtection="1">
      <alignment horizontal="left"/>
    </xf>
    <xf numFmtId="0" fontId="4" fillId="0" borderId="0" xfId="0" applyFont="1" applyFill="1" applyProtection="1"/>
    <xf numFmtId="1" fontId="4" fillId="0" borderId="0" xfId="0" applyNumberFormat="1" applyFont="1" applyFill="1" applyProtection="1"/>
    <xf numFmtId="168" fontId="4" fillId="7" borderId="1" xfId="0" applyNumberFormat="1" applyFont="1" applyFill="1" applyBorder="1" applyProtection="1"/>
    <xf numFmtId="168" fontId="4" fillId="7" borderId="1" xfId="0" applyNumberFormat="1" applyFont="1" applyFill="1" applyBorder="1" applyAlignment="1" applyProtection="1">
      <alignment horizontal="right"/>
    </xf>
    <xf numFmtId="1" fontId="13" fillId="0" borderId="0" xfId="0" applyNumberFormat="1" applyFont="1" applyFill="1" applyBorder="1" applyAlignment="1" applyProtection="1">
      <alignment horizontal="right"/>
      <protection locked="0"/>
    </xf>
    <xf numFmtId="168" fontId="4" fillId="7" borderId="1" xfId="0" applyNumberFormat="1" applyFont="1" applyFill="1" applyBorder="1" applyAlignment="1" applyProtection="1"/>
    <xf numFmtId="168" fontId="4" fillId="2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8" fontId="6" fillId="7" borderId="16" xfId="0" applyNumberFormat="1" applyFont="1" applyFill="1" applyBorder="1" applyAlignment="1" applyProtection="1">
      <alignment horizontal="right"/>
    </xf>
    <xf numFmtId="168" fontId="4" fillId="2" borderId="1" xfId="0" applyNumberFormat="1" applyFont="1" applyFill="1" applyBorder="1" applyAlignment="1" applyProtection="1">
      <alignment horizontal="right"/>
    </xf>
    <xf numFmtId="168" fontId="4" fillId="0" borderId="0" xfId="0" applyNumberFormat="1" applyFont="1" applyFill="1" applyBorder="1" applyAlignment="1" applyProtection="1">
      <alignment horizontal="right"/>
    </xf>
    <xf numFmtId="0" fontId="15" fillId="0" borderId="2" xfId="0" applyFont="1" applyBorder="1" applyAlignment="1" applyProtection="1">
      <alignment horizontal="left"/>
    </xf>
    <xf numFmtId="0" fontId="12" fillId="0" borderId="7" xfId="0" applyFont="1" applyBorder="1" applyAlignment="1" applyProtection="1">
      <alignment horizontal="left"/>
    </xf>
    <xf numFmtId="0" fontId="2" fillId="0" borderId="2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Fill="1" applyBorder="1" applyAlignment="1" applyProtection="1">
      <alignment horizontal="center"/>
    </xf>
    <xf numFmtId="0" fontId="0" fillId="0" borderId="8" xfId="0" applyBorder="1" applyProtection="1"/>
    <xf numFmtId="2" fontId="0" fillId="0" borderId="0" xfId="0" applyNumberFormat="1" applyFill="1" applyBorder="1" applyProtection="1"/>
    <xf numFmtId="0" fontId="11" fillId="0" borderId="0" xfId="0" applyFont="1" applyProtection="1"/>
    <xf numFmtId="0" fontId="0" fillId="0" borderId="0" xfId="0" applyAlignment="1" applyProtection="1">
      <alignment horizontal="left"/>
    </xf>
    <xf numFmtId="2" fontId="0" fillId="8" borderId="0" xfId="0" applyNumberFormat="1" applyFill="1" applyBorder="1" applyProtection="1"/>
    <xf numFmtId="0" fontId="0" fillId="0" borderId="30" xfId="0" applyBorder="1" applyProtection="1"/>
    <xf numFmtId="0" fontId="0" fillId="0" borderId="30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0" borderId="29" xfId="0" applyBorder="1" applyProtection="1"/>
    <xf numFmtId="0" fontId="0" fillId="0" borderId="21" xfId="0" applyFill="1" applyBorder="1" applyAlignment="1" applyProtection="1">
      <alignment horizontal="center"/>
    </xf>
    <xf numFmtId="0" fontId="0" fillId="0" borderId="27" xfId="0" applyBorder="1" applyProtection="1"/>
    <xf numFmtId="0" fontId="12" fillId="0" borderId="0" xfId="0" applyFont="1" applyProtection="1"/>
    <xf numFmtId="0" fontId="12" fillId="0" borderId="0" xfId="0" applyFont="1" applyAlignment="1" applyProtection="1"/>
    <xf numFmtId="0" fontId="12" fillId="0" borderId="21" xfId="0" applyFont="1" applyBorder="1" applyAlignment="1" applyProtection="1"/>
    <xf numFmtId="0" fontId="12" fillId="0" borderId="27" xfId="0" applyFont="1" applyBorder="1" applyAlignment="1" applyProtection="1"/>
    <xf numFmtId="0" fontId="12" fillId="0" borderId="27" xfId="0" applyFont="1" applyBorder="1" applyProtection="1"/>
    <xf numFmtId="0" fontId="0" fillId="0" borderId="21" xfId="0" applyBorder="1" applyProtection="1"/>
    <xf numFmtId="2" fontId="0" fillId="3" borderId="1" xfId="0" applyNumberFormat="1" applyFill="1" applyBorder="1" applyAlignment="1" applyProtection="1">
      <alignment horizontal="center"/>
    </xf>
    <xf numFmtId="0" fontId="0" fillId="0" borderId="1" xfId="0" applyBorder="1" applyProtection="1"/>
    <xf numFmtId="0" fontId="10" fillId="0" borderId="5" xfId="0" applyFont="1" applyBorder="1" applyAlignment="1" applyProtection="1">
      <alignment horizontal="left"/>
    </xf>
    <xf numFmtId="0" fontId="10" fillId="0" borderId="21" xfId="0" applyFont="1" applyBorder="1" applyAlignment="1" applyProtection="1">
      <alignment horizontal="left"/>
    </xf>
    <xf numFmtId="0" fontId="0" fillId="4" borderId="1" xfId="0" applyFill="1" applyBorder="1" applyProtection="1"/>
    <xf numFmtId="2" fontId="0" fillId="0" borderId="0" xfId="0" applyNumberFormat="1" applyFill="1" applyBorder="1" applyAlignment="1" applyProtection="1">
      <alignment horizontal="center"/>
    </xf>
    <xf numFmtId="0" fontId="0" fillId="0" borderId="1" xfId="0" applyFill="1" applyBorder="1" applyProtection="1"/>
    <xf numFmtId="2" fontId="0" fillId="0" borderId="1" xfId="0" applyNumberFormat="1" applyFill="1" applyBorder="1" applyProtection="1"/>
    <xf numFmtId="0" fontId="10" fillId="0" borderId="0" xfId="0" applyFont="1" applyBorder="1" applyAlignment="1" applyProtection="1">
      <alignment horizontal="left"/>
    </xf>
    <xf numFmtId="0" fontId="0" fillId="0" borderId="24" xfId="0" applyBorder="1" applyProtection="1"/>
    <xf numFmtId="0" fontId="10" fillId="0" borderId="24" xfId="0" applyFont="1" applyBorder="1" applyAlignment="1" applyProtection="1">
      <alignment horizontal="left"/>
    </xf>
    <xf numFmtId="0" fontId="0" fillId="0" borderId="25" xfId="0" applyBorder="1" applyProtection="1"/>
    <xf numFmtId="0" fontId="0" fillId="0" borderId="28" xfId="0" applyBorder="1" applyProtection="1"/>
    <xf numFmtId="0" fontId="10" fillId="0" borderId="0" xfId="0" applyFont="1" applyAlignment="1" applyProtection="1">
      <alignment horizontal="left" vertical="top"/>
    </xf>
    <xf numFmtId="0" fontId="0" fillId="0" borderId="23" xfId="0" applyBorder="1" applyProtection="1"/>
    <xf numFmtId="0" fontId="14" fillId="0" borderId="0" xfId="0" applyFont="1" applyProtection="1"/>
    <xf numFmtId="2" fontId="0" fillId="0" borderId="0" xfId="0" applyNumberFormat="1" applyProtection="1"/>
    <xf numFmtId="2" fontId="0" fillId="7" borderId="1" xfId="0" applyNumberFormat="1" applyFill="1" applyBorder="1" applyProtection="1">
      <protection locked="0"/>
    </xf>
    <xf numFmtId="1" fontId="0" fillId="7" borderId="1" xfId="0" applyNumberFormat="1" applyFill="1" applyBorder="1" applyProtection="1">
      <protection locked="0"/>
    </xf>
    <xf numFmtId="167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4" fontId="0" fillId="10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11" fillId="0" borderId="0" xfId="0" applyNumberFormat="1" applyFont="1" applyProtection="1"/>
    <xf numFmtId="0" fontId="16" fillId="0" borderId="0" xfId="0" applyFont="1" applyProtection="1"/>
    <xf numFmtId="0" fontId="10" fillId="0" borderId="31" xfId="0" applyFont="1" applyBorder="1" applyAlignment="1" applyProtection="1">
      <alignment horizontal="left"/>
    </xf>
    <xf numFmtId="0" fontId="11" fillId="0" borderId="7" xfId="0" applyFont="1" applyBorder="1" applyProtection="1"/>
    <xf numFmtId="4" fontId="4" fillId="0" borderId="0" xfId="0" applyNumberFormat="1" applyFont="1" applyProtection="1"/>
    <xf numFmtId="1" fontId="4" fillId="0" borderId="0" xfId="0" applyNumberFormat="1" applyFont="1" applyFill="1" applyBorder="1" applyAlignment="1" applyProtection="1">
      <alignment horizontal="right"/>
    </xf>
    <xf numFmtId="14" fontId="0" fillId="10" borderId="1" xfId="0" applyNumberFormat="1" applyFill="1" applyBorder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1" fillId="0" borderId="0" xfId="0" applyFont="1" applyProtection="1"/>
    <xf numFmtId="14" fontId="4" fillId="6" borderId="11" xfId="0" applyNumberFormat="1" applyFont="1" applyFill="1" applyBorder="1" applyProtection="1"/>
    <xf numFmtId="0" fontId="15" fillId="0" borderId="2" xfId="0" applyNumberFormat="1" applyFont="1" applyBorder="1" applyAlignment="1" applyProtection="1">
      <alignment horizontal="left"/>
    </xf>
    <xf numFmtId="0" fontId="12" fillId="0" borderId="7" xfId="0" applyNumberFormat="1" applyFont="1" applyBorder="1" applyAlignment="1" applyProtection="1">
      <alignment horizontal="left"/>
    </xf>
    <xf numFmtId="2" fontId="4" fillId="11" borderId="0" xfId="0" applyNumberFormat="1" applyFont="1" applyFill="1" applyBorder="1" applyProtection="1"/>
    <xf numFmtId="0" fontId="4" fillId="11" borderId="0" xfId="0" applyFont="1" applyFill="1" applyBorder="1" applyProtection="1"/>
    <xf numFmtId="0" fontId="4" fillId="11" borderId="0" xfId="0" applyFont="1" applyFill="1" applyBorder="1" applyAlignment="1" applyProtection="1">
      <alignment horizontal="center"/>
      <protection locked="0"/>
    </xf>
    <xf numFmtId="164" fontId="4" fillId="11" borderId="0" xfId="0" applyNumberFormat="1" applyFont="1" applyFill="1" applyBorder="1" applyAlignment="1" applyProtection="1">
      <alignment horizontal="left"/>
    </xf>
    <xf numFmtId="164" fontId="4" fillId="11" borderId="0" xfId="0" applyNumberFormat="1" applyFont="1" applyFill="1" applyBorder="1" applyAlignment="1" applyProtection="1">
      <alignment horizontal="right"/>
    </xf>
    <xf numFmtId="0" fontId="17" fillId="4" borderId="16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" fillId="0" borderId="0" xfId="0" applyFont="1"/>
    <xf numFmtId="0" fontId="1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1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0" fillId="11" borderId="0" xfId="0" applyFill="1" applyBorder="1"/>
    <xf numFmtId="0" fontId="17" fillId="11" borderId="0" xfId="0" applyFont="1" applyFill="1" applyBorder="1" applyAlignment="1">
      <alignment horizontal="center"/>
    </xf>
    <xf numFmtId="0" fontId="0" fillId="12" borderId="0" xfId="0" applyFill="1"/>
    <xf numFmtId="2" fontId="4" fillId="2" borderId="13" xfId="0" applyNumberFormat="1" applyFont="1" applyFill="1" applyBorder="1" applyProtection="1"/>
    <xf numFmtId="2" fontId="4" fillId="7" borderId="10" xfId="0" applyNumberFormat="1" applyFont="1" applyFill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2" fontId="4" fillId="2" borderId="2" xfId="0" applyNumberFormat="1" applyFont="1" applyFill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2" fontId="4" fillId="2" borderId="13" xfId="0" applyNumberFormat="1" applyFont="1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 vertical="center" textRotation="255"/>
    </xf>
    <xf numFmtId="2" fontId="0" fillId="0" borderId="0" xfId="0" applyNumberFormat="1"/>
    <xf numFmtId="0" fontId="11" fillId="12" borderId="0" xfId="0" applyFont="1" applyFill="1" applyAlignment="1">
      <alignment wrapText="1"/>
    </xf>
    <xf numFmtId="14" fontId="0" fillId="0" borderId="0" xfId="0" applyNumberFormat="1"/>
    <xf numFmtId="49" fontId="11" fillId="0" borderId="0" xfId="0" applyNumberFormat="1" applyFont="1"/>
    <xf numFmtId="49" fontId="0" fillId="0" borderId="0" xfId="0" applyNumberFormat="1"/>
    <xf numFmtId="0" fontId="6" fillId="0" borderId="6" xfId="0" applyFont="1" applyBorder="1" applyAlignment="1" applyProtection="1">
      <alignment horizontal="center" vertical="center"/>
    </xf>
    <xf numFmtId="164" fontId="4" fillId="9" borderId="17" xfId="0" applyNumberFormat="1" applyFont="1" applyFill="1" applyBorder="1" applyAlignment="1" applyProtection="1">
      <alignment horizontal="right"/>
      <protection locked="0"/>
    </xf>
    <xf numFmtId="0" fontId="4" fillId="9" borderId="11" xfId="0" applyFont="1" applyFill="1" applyBorder="1" applyAlignment="1" applyProtection="1">
      <alignment horizontal="center"/>
      <protection locked="0"/>
    </xf>
    <xf numFmtId="2" fontId="4" fillId="7" borderId="17" xfId="0" applyNumberFormat="1" applyFont="1" applyFill="1" applyBorder="1" applyAlignment="1" applyProtection="1"/>
    <xf numFmtId="2" fontId="4" fillId="9" borderId="17" xfId="0" applyNumberFormat="1" applyFont="1" applyFill="1" applyBorder="1" applyAlignment="1" applyProtection="1"/>
    <xf numFmtId="49" fontId="4" fillId="0" borderId="1" xfId="0" applyNumberFormat="1" applyFont="1" applyFill="1" applyBorder="1" applyProtection="1"/>
    <xf numFmtId="49" fontId="5" fillId="0" borderId="3" xfId="0" applyNumberFormat="1" applyFont="1" applyBorder="1" applyAlignment="1" applyProtection="1">
      <alignment horizontal="left"/>
    </xf>
    <xf numFmtId="49" fontId="6" fillId="0" borderId="8" xfId="0" applyNumberFormat="1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Continuous" vertical="center"/>
    </xf>
    <xf numFmtId="49" fontId="9" fillId="0" borderId="12" xfId="0" applyNumberFormat="1" applyFont="1" applyBorder="1" applyAlignment="1" applyProtection="1">
      <alignment horizontal="centerContinuous" vertical="center"/>
    </xf>
    <xf numFmtId="49" fontId="4" fillId="0" borderId="0" xfId="0" applyNumberFormat="1" applyFont="1" applyFill="1" applyBorder="1" applyProtection="1"/>
    <xf numFmtId="1" fontId="4" fillId="0" borderId="1" xfId="0" applyNumberFormat="1" applyFont="1" applyFill="1" applyBorder="1" applyProtection="1"/>
    <xf numFmtId="49" fontId="4" fillId="0" borderId="1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left"/>
      <protection locked="0"/>
    </xf>
    <xf numFmtId="4" fontId="4" fillId="0" borderId="0" xfId="0" applyNumberFormat="1" applyFont="1" applyFill="1" applyProtection="1"/>
    <xf numFmtId="165" fontId="4" fillId="6" borderId="1" xfId="0" applyNumberFormat="1" applyFont="1" applyFill="1" applyBorder="1" applyProtection="1"/>
    <xf numFmtId="2" fontId="4" fillId="2" borderId="1" xfId="0" applyNumberFormat="1" applyFont="1" applyFill="1" applyBorder="1" applyAlignment="1" applyProtection="1">
      <alignment horizontal="right"/>
    </xf>
    <xf numFmtId="0" fontId="4" fillId="13" borderId="11" xfId="0" applyFont="1" applyFill="1" applyBorder="1" applyAlignment="1" applyProtection="1">
      <alignment horizontal="center"/>
      <protection locked="0"/>
    </xf>
    <xf numFmtId="164" fontId="4" fillId="13" borderId="17" xfId="0" applyNumberFormat="1" applyFont="1" applyFill="1" applyBorder="1" applyAlignment="1" applyProtection="1">
      <alignment horizontal="left"/>
    </xf>
    <xf numFmtId="164" fontId="4" fillId="13" borderId="15" xfId="0" applyNumberFormat="1" applyFont="1" applyFill="1" applyBorder="1" applyAlignment="1" applyProtection="1">
      <alignment horizontal="left"/>
      <protection locked="0"/>
    </xf>
    <xf numFmtId="164" fontId="4" fillId="13" borderId="1" xfId="0" applyNumberFormat="1" applyFont="1" applyFill="1" applyBorder="1" applyAlignment="1" applyProtection="1">
      <alignment horizontal="right"/>
      <protection locked="0"/>
    </xf>
    <xf numFmtId="164" fontId="4" fillId="13" borderId="17" xfId="0" applyNumberFormat="1" applyFont="1" applyFill="1" applyBorder="1" applyAlignment="1" applyProtection="1">
      <alignment horizontal="right"/>
      <protection locked="0"/>
    </xf>
    <xf numFmtId="2" fontId="4" fillId="13" borderId="15" xfId="0" applyNumberFormat="1" applyFont="1" applyFill="1" applyBorder="1" applyAlignment="1" applyProtection="1">
      <protection hidden="1"/>
    </xf>
    <xf numFmtId="2" fontId="4" fillId="13" borderId="1" xfId="0" applyNumberFormat="1" applyFont="1" applyFill="1" applyBorder="1" applyProtection="1"/>
    <xf numFmtId="0" fontId="4" fillId="0" borderId="32" xfId="0" applyFont="1" applyBorder="1" applyProtection="1"/>
    <xf numFmtId="0" fontId="4" fillId="0" borderId="30" xfId="0" applyFont="1" applyBorder="1" applyProtection="1"/>
    <xf numFmtId="0" fontId="4" fillId="0" borderId="29" xfId="0" applyFont="1" applyBorder="1" applyProtection="1"/>
    <xf numFmtId="0" fontId="4" fillId="0" borderId="21" xfId="0" applyFont="1" applyBorder="1" applyProtection="1"/>
    <xf numFmtId="164" fontId="4" fillId="0" borderId="27" xfId="0" applyNumberFormat="1" applyFont="1" applyBorder="1" applyProtection="1"/>
    <xf numFmtId="0" fontId="4" fillId="0" borderId="27" xfId="0" applyFont="1" applyBorder="1" applyProtection="1"/>
    <xf numFmtId="164" fontId="4" fillId="0" borderId="0" xfId="0" applyNumberFormat="1" applyFont="1" applyBorder="1" applyProtection="1"/>
    <xf numFmtId="0" fontId="4" fillId="0" borderId="25" xfId="0" applyFont="1" applyBorder="1" applyProtection="1"/>
    <xf numFmtId="0" fontId="4" fillId="0" borderId="24" xfId="0" applyFont="1" applyBorder="1" applyProtection="1"/>
    <xf numFmtId="164" fontId="4" fillId="0" borderId="24" xfId="0" applyNumberFormat="1" applyFont="1" applyBorder="1" applyAlignment="1" applyProtection="1">
      <alignment horizontal="right"/>
    </xf>
    <xf numFmtId="164" fontId="4" fillId="0" borderId="24" xfId="0" applyNumberFormat="1" applyFont="1" applyBorder="1" applyProtection="1"/>
    <xf numFmtId="0" fontId="4" fillId="0" borderId="28" xfId="0" applyFont="1" applyBorder="1" applyProtection="1"/>
    <xf numFmtId="164" fontId="4" fillId="0" borderId="32" xfId="0" applyNumberFormat="1" applyFont="1" applyFill="1" applyBorder="1" applyAlignment="1" applyProtection="1">
      <alignment horizontal="left"/>
    </xf>
    <xf numFmtId="164" fontId="4" fillId="0" borderId="30" xfId="0" applyNumberFormat="1" applyFont="1" applyFill="1" applyBorder="1" applyAlignment="1" applyProtection="1">
      <alignment horizontal="right"/>
    </xf>
    <xf numFmtId="2" fontId="4" fillId="0" borderId="30" xfId="0" applyNumberFormat="1" applyFont="1" applyFill="1" applyBorder="1" applyAlignment="1" applyProtection="1">
      <alignment horizontal="right"/>
      <protection hidden="1"/>
    </xf>
    <xf numFmtId="2" fontId="4" fillId="0" borderId="30" xfId="0" applyNumberFormat="1" applyFont="1" applyFill="1" applyBorder="1" applyProtection="1"/>
    <xf numFmtId="0" fontId="4" fillId="0" borderId="30" xfId="0" applyFont="1" applyFill="1" applyBorder="1" applyProtection="1"/>
    <xf numFmtId="164" fontId="4" fillId="0" borderId="29" xfId="0" applyNumberFormat="1" applyFont="1" applyFill="1" applyBorder="1" applyProtection="1"/>
    <xf numFmtId="164" fontId="4" fillId="0" borderId="29" xfId="0" applyNumberFormat="1" applyFont="1" applyBorder="1" applyProtection="1"/>
    <xf numFmtId="0" fontId="4" fillId="0" borderId="32" xfId="0" applyFont="1" applyFill="1" applyBorder="1" applyProtection="1"/>
    <xf numFmtId="164" fontId="4" fillId="11" borderId="32" xfId="0" applyNumberFormat="1" applyFont="1" applyFill="1" applyBorder="1" applyAlignment="1" applyProtection="1">
      <alignment horizontal="left"/>
      <protection locked="0"/>
    </xf>
    <xf numFmtId="164" fontId="4" fillId="11" borderId="30" xfId="0" applyNumberFormat="1" applyFont="1" applyFill="1" applyBorder="1" applyAlignment="1" applyProtection="1">
      <alignment horizontal="right"/>
      <protection locked="0"/>
    </xf>
    <xf numFmtId="2" fontId="4" fillId="11" borderId="30" xfId="0" applyNumberFormat="1" applyFont="1" applyFill="1" applyBorder="1" applyAlignment="1" applyProtection="1">
      <alignment horizontal="right"/>
      <protection hidden="1"/>
    </xf>
    <xf numFmtId="0" fontId="4" fillId="0" borderId="30" xfId="0" applyFont="1" applyBorder="1" applyAlignment="1" applyProtection="1">
      <alignment horizontal="left"/>
      <protection locked="0"/>
    </xf>
    <xf numFmtId="0" fontId="4" fillId="0" borderId="29" xfId="0" applyFont="1" applyBorder="1" applyAlignment="1" applyProtection="1">
      <alignment horizontal="left"/>
      <protection locked="0"/>
    </xf>
    <xf numFmtId="2" fontId="4" fillId="0" borderId="30" xfId="0" applyNumberFormat="1" applyFont="1" applyFill="1" applyBorder="1" applyAlignment="1" applyProtection="1">
      <alignment horizontal="right"/>
    </xf>
    <xf numFmtId="164" fontId="4" fillId="0" borderId="32" xfId="0" applyNumberFormat="1" applyFont="1" applyFill="1" applyBorder="1" applyAlignment="1" applyProtection="1">
      <alignment horizontal="left"/>
      <protection locked="0"/>
    </xf>
    <xf numFmtId="164" fontId="4" fillId="0" borderId="30" xfId="0" applyNumberFormat="1" applyFont="1" applyFill="1" applyBorder="1" applyAlignment="1" applyProtection="1">
      <alignment horizontal="right"/>
      <protection locked="0"/>
    </xf>
    <xf numFmtId="164" fontId="4" fillId="11" borderId="30" xfId="0" applyNumberFormat="1" applyFont="1" applyFill="1" applyBorder="1" applyAlignment="1" applyProtection="1">
      <alignment horizontal="right"/>
    </xf>
    <xf numFmtId="0" fontId="11" fillId="14" borderId="0" xfId="0" applyFont="1" applyFill="1" applyProtection="1"/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1" fontId="4" fillId="12" borderId="0" xfId="0" applyNumberFormat="1" applyFont="1" applyFill="1" applyProtection="1">
      <protection locked="0"/>
    </xf>
    <xf numFmtId="14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horizontal="centerContinuous"/>
      <protection locked="0"/>
    </xf>
    <xf numFmtId="166" fontId="7" fillId="0" borderId="0" xfId="0" applyNumberFormat="1" applyFont="1" applyAlignment="1" applyProtection="1">
      <alignment horizontal="centerContinuous"/>
      <protection locked="0"/>
    </xf>
    <xf numFmtId="0" fontId="7" fillId="0" borderId="0" xfId="0" applyNumberFormat="1" applyFont="1" applyAlignment="1" applyProtection="1">
      <alignment horizontal="centerContinuous"/>
      <protection locked="0"/>
    </xf>
    <xf numFmtId="0" fontId="8" fillId="0" borderId="0" xfId="0" applyFont="1" applyAlignment="1" applyProtection="1">
      <protection locked="0"/>
    </xf>
    <xf numFmtId="1" fontId="8" fillId="0" borderId="0" xfId="0" applyNumberFormat="1" applyFont="1" applyAlignment="1" applyProtection="1">
      <protection locked="0"/>
    </xf>
    <xf numFmtId="1" fontId="8" fillId="12" borderId="0" xfId="0" applyNumberFormat="1" applyFont="1" applyFill="1" applyAlignment="1" applyProtection="1">
      <protection locked="0"/>
    </xf>
    <xf numFmtId="14" fontId="4" fillId="0" borderId="8" xfId="0" applyNumberFormat="1" applyFont="1" applyBorder="1" applyProtection="1">
      <protection locked="0"/>
    </xf>
    <xf numFmtId="0" fontId="4" fillId="0" borderId="8" xfId="0" applyFont="1" applyBorder="1" applyProtection="1">
      <protection locked="0"/>
    </xf>
    <xf numFmtId="14" fontId="9" fillId="0" borderId="2" xfId="0" applyNumberFormat="1" applyFont="1" applyBorder="1" applyAlignment="1" applyProtection="1">
      <alignment horizontal="centerContinuous" vertical="center"/>
      <protection locked="0"/>
    </xf>
    <xf numFmtId="0" fontId="9" fillId="0" borderId="3" xfId="0" applyFont="1" applyBorder="1" applyAlignment="1" applyProtection="1">
      <alignment horizontal="centerContinuous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Continuous"/>
      <protection locked="0"/>
    </xf>
    <xf numFmtId="0" fontId="6" fillId="0" borderId="3" xfId="0" applyFont="1" applyBorder="1" applyAlignment="1" applyProtection="1">
      <alignment horizontal="centerContinuous"/>
      <protection locked="0"/>
    </xf>
    <xf numFmtId="0" fontId="6" fillId="0" borderId="2" xfId="0" applyFont="1" applyBorder="1" applyAlignment="1" applyProtection="1">
      <alignment horizontal="centerContinuous"/>
      <protection locked="0"/>
    </xf>
    <xf numFmtId="0" fontId="6" fillId="0" borderId="20" xfId="0" applyFont="1" applyBorder="1" applyAlignment="1" applyProtection="1">
      <alignment horizontal="centerContinuous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14" fontId="9" fillId="0" borderId="7" xfId="0" applyNumberFormat="1" applyFont="1" applyBorder="1" applyAlignment="1" applyProtection="1">
      <alignment horizontal="centerContinuous" vertical="center"/>
      <protection locked="0"/>
    </xf>
    <xf numFmtId="0" fontId="9" fillId="0" borderId="12" xfId="0" applyFont="1" applyBorder="1" applyAlignment="1" applyProtection="1">
      <alignment horizontal="centerContinuous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2" fontId="4" fillId="0" borderId="0" xfId="0" applyNumberFormat="1" applyFont="1" applyFill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2" fontId="4" fillId="0" borderId="0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Protection="1">
      <protection locked="0"/>
    </xf>
    <xf numFmtId="164" fontId="4" fillId="9" borderId="17" xfId="0" applyNumberFormat="1" applyFont="1" applyFill="1" applyBorder="1" applyAlignment="1" applyProtection="1">
      <alignment horizontal="left"/>
      <protection locked="0"/>
    </xf>
    <xf numFmtId="164" fontId="4" fillId="7" borderId="17" xfId="0" applyNumberFormat="1" applyFont="1" applyFill="1" applyBorder="1" applyAlignment="1" applyProtection="1">
      <alignment horizontal="left"/>
      <protection locked="0"/>
    </xf>
    <xf numFmtId="2" fontId="4" fillId="8" borderId="0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14" fontId="4" fillId="0" borderId="0" xfId="0" applyNumberFormat="1" applyFont="1" applyFill="1" applyBorder="1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Fill="1" applyProtection="1">
      <protection locked="0"/>
    </xf>
    <xf numFmtId="14" fontId="4" fillId="8" borderId="0" xfId="0" applyNumberFormat="1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right"/>
      <protection locked="0"/>
    </xf>
    <xf numFmtId="2" fontId="4" fillId="13" borderId="15" xfId="0" applyNumberFormat="1" applyFont="1" applyFill="1" applyBorder="1" applyAlignment="1" applyProtection="1"/>
    <xf numFmtId="2" fontId="4" fillId="9" borderId="15" xfId="0" applyNumberFormat="1" applyFont="1" applyFill="1" applyBorder="1" applyAlignment="1" applyProtection="1"/>
    <xf numFmtId="0" fontId="3" fillId="0" borderId="0" xfId="0" applyFont="1" applyBorder="1" applyAlignment="1" applyProtection="1">
      <alignment horizontal="center"/>
      <protection locked="0"/>
    </xf>
    <xf numFmtId="0" fontId="4" fillId="12" borderId="0" xfId="0" applyFont="1" applyFill="1" applyProtection="1">
      <protection locked="0"/>
    </xf>
    <xf numFmtId="165" fontId="4" fillId="0" borderId="0" xfId="0" applyNumberFormat="1" applyFont="1" applyFill="1" applyBorder="1" applyProtection="1">
      <protection locked="0"/>
    </xf>
    <xf numFmtId="2" fontId="4" fillId="7" borderId="15" xfId="0" applyNumberFormat="1" applyFont="1" applyFill="1" applyBorder="1" applyAlignment="1" applyProtection="1">
      <alignment horizontal="right"/>
    </xf>
    <xf numFmtId="2" fontId="4" fillId="9" borderId="15" xfId="0" applyNumberFormat="1" applyFont="1" applyFill="1" applyBorder="1" applyAlignment="1" applyProtection="1">
      <alignment horizontal="right"/>
    </xf>
    <xf numFmtId="49" fontId="4" fillId="0" borderId="0" xfId="0" applyNumberFormat="1" applyFont="1" applyProtection="1">
      <protection locked="0"/>
    </xf>
    <xf numFmtId="49" fontId="4" fillId="0" borderId="8" xfId="0" applyNumberFormat="1" applyFont="1" applyBorder="1" applyProtection="1">
      <protection locked="0"/>
    </xf>
    <xf numFmtId="2" fontId="4" fillId="8" borderId="0" xfId="0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Protection="1">
      <protection locked="0"/>
    </xf>
    <xf numFmtId="49" fontId="4" fillId="0" borderId="0" xfId="0" applyNumberFormat="1" applyFont="1" applyFill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64" fontId="4" fillId="11" borderId="0" xfId="0" applyNumberFormat="1" applyFont="1" applyFill="1" applyBorder="1" applyAlignment="1" applyProtection="1">
      <alignment horizontal="right"/>
      <protection locked="0"/>
    </xf>
    <xf numFmtId="0" fontId="12" fillId="14" borderId="26" xfId="0" applyFont="1" applyFill="1" applyBorder="1" applyAlignment="1" applyProtection="1">
      <alignment horizontal="center" vertical="center" textRotation="255"/>
    </xf>
    <xf numFmtId="0" fontId="12" fillId="14" borderId="9" xfId="0" applyFont="1" applyFill="1" applyBorder="1" applyAlignment="1" applyProtection="1">
      <alignment horizontal="center" vertical="center" textRotation="255"/>
    </xf>
    <xf numFmtId="0" fontId="12" fillId="14" borderId="22" xfId="0" applyFont="1" applyFill="1" applyBorder="1" applyAlignment="1" applyProtection="1">
      <alignment horizontal="center" vertical="center" textRotation="255"/>
    </xf>
    <xf numFmtId="0" fontId="0" fillId="7" borderId="13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wrapText="1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12" xfId="0" applyFont="1" applyBorder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Lines="4" dropStyle="combo" dx="16" fmlaLink="Jan!$M$4" fmlaRange="Person!$O$7:$O$10" val="0"/>
</file>

<file path=xl/ctrlProps/ctrlProp10.xml><?xml version="1.0" encoding="utf-8"?>
<formControlPr xmlns="http://schemas.microsoft.com/office/spreadsheetml/2009/9/main" objectType="Drop" dropLines="5" dropStyle="combo" dx="16" fmlaLink="Feb!$M$15" fmlaRange="Person!$P$6:$P$10" val="0"/>
</file>

<file path=xl/ctrlProps/ctrlProp11.xml><?xml version="1.0" encoding="utf-8"?>
<formControlPr xmlns="http://schemas.microsoft.com/office/spreadsheetml/2009/9/main" objectType="Drop" dropLines="5" dropStyle="combo" dx="16" fmlaLink="Feb!$M$22" fmlaRange="Person!$P$6:$P$10" sel="2" val="0"/>
</file>

<file path=xl/ctrlProps/ctrlProp12.xml><?xml version="1.0" encoding="utf-8"?>
<formControlPr xmlns="http://schemas.microsoft.com/office/spreadsheetml/2009/9/main" objectType="Drop" dropLines="5" dropStyle="combo" dx="16" fmlaLink="Feb!$M$29" fmlaRange="Person!$P$6:$P$10" sel="3" val="0"/>
</file>

<file path=xl/ctrlProps/ctrlProp13.xml><?xml version="1.0" encoding="utf-8"?>
<formControlPr xmlns="http://schemas.microsoft.com/office/spreadsheetml/2009/9/main" objectType="Drop" dropLines="5" dropStyle="combo" dx="16" fmlaLink="Feb!$M$36" fmlaRange="Person!$P$6:$P$10" sel="4" val="0"/>
</file>

<file path=xl/ctrlProps/ctrlProp14.xml><?xml version="1.0" encoding="utf-8"?>
<formControlPr xmlns="http://schemas.microsoft.com/office/spreadsheetml/2009/9/main" objectType="Drop" dropLines="4" dropStyle="combo" dx="16" fmlaLink="Mär!$M$4" fmlaRange="Person!$O$7:$O$10" val="0"/>
</file>

<file path=xl/ctrlProps/ctrlProp15.xml><?xml version="1.0" encoding="utf-8"?>
<formControlPr xmlns="http://schemas.microsoft.com/office/spreadsheetml/2009/9/main" objectType="Drop" dropLines="5" dropStyle="combo" dx="16" fmlaLink="Mär!$M$9" fmlaRange="Person!$P$6:$P$10" sel="4" val="0"/>
</file>

<file path=xl/ctrlProps/ctrlProp16.xml><?xml version="1.0" encoding="utf-8"?>
<formControlPr xmlns="http://schemas.microsoft.com/office/spreadsheetml/2009/9/main" objectType="Drop" dropLines="5" dropStyle="combo" dx="16" fmlaLink="Mär!$M$15" fmlaRange="Person!$P$6:$P$10" val="0"/>
</file>

<file path=xl/ctrlProps/ctrlProp17.xml><?xml version="1.0" encoding="utf-8"?>
<formControlPr xmlns="http://schemas.microsoft.com/office/spreadsheetml/2009/9/main" objectType="Drop" dropLines="5" dropStyle="combo" dx="16" fmlaLink="Mär!$M$22" fmlaRange="Person!$P$6:$P$10" sel="2" val="0"/>
</file>

<file path=xl/ctrlProps/ctrlProp18.xml><?xml version="1.0" encoding="utf-8"?>
<formControlPr xmlns="http://schemas.microsoft.com/office/spreadsheetml/2009/9/main" objectType="Drop" dropLines="5" dropStyle="combo" dx="16" fmlaLink="Mär!$M$29" fmlaRange="Person!$P$6:$P$10" sel="3" val="0"/>
</file>

<file path=xl/ctrlProps/ctrlProp19.xml><?xml version="1.0" encoding="utf-8"?>
<formControlPr xmlns="http://schemas.microsoft.com/office/spreadsheetml/2009/9/main" objectType="Drop" dropLines="5" dropStyle="combo" dx="16" fmlaLink="Mär!$M$36" fmlaRange="Person!$P$6:$P$10" sel="4" val="0"/>
</file>

<file path=xl/ctrlProps/ctrlProp2.xml><?xml version="1.0" encoding="utf-8"?>
<formControlPr xmlns="http://schemas.microsoft.com/office/spreadsheetml/2009/9/main" objectType="Drop" dropLines="5" dropStyle="combo" dx="16" fmlaLink="Jan!$M$9" fmlaRange="Person!$P$6:$P$10" sel="5" val="0"/>
</file>

<file path=xl/ctrlProps/ctrlProp20.xml><?xml version="1.0" encoding="utf-8"?>
<formControlPr xmlns="http://schemas.microsoft.com/office/spreadsheetml/2009/9/main" objectType="Drop" dropLines="4" dropStyle="combo" dx="16" fmlaLink="Apr!$M$4" fmlaRange="Person!$O$7:$O$10" val="0"/>
</file>

<file path=xl/ctrlProps/ctrlProp21.xml><?xml version="1.0" encoding="utf-8"?>
<formControlPr xmlns="http://schemas.microsoft.com/office/spreadsheetml/2009/9/main" objectType="Drop" dropLines="5" dropStyle="combo" dx="16" fmlaLink="Apr!$M$9" fmlaRange="Person!$P$6:$P$10" sel="4" val="0"/>
</file>

<file path=xl/ctrlProps/ctrlProp22.xml><?xml version="1.0" encoding="utf-8"?>
<formControlPr xmlns="http://schemas.microsoft.com/office/spreadsheetml/2009/9/main" objectType="Drop" dropLines="5" dropStyle="combo" dx="16" fmlaLink="Apr!$M$12" fmlaRange="Person!$P$6:$P$10" val="0"/>
</file>

<file path=xl/ctrlProps/ctrlProp23.xml><?xml version="1.0" encoding="utf-8"?>
<formControlPr xmlns="http://schemas.microsoft.com/office/spreadsheetml/2009/9/main" objectType="Drop" dropLines="5" dropStyle="combo" dx="16" fmlaLink="Apr!$M$19" fmlaRange="Person!$P$6:$P$10" sel="2" val="0"/>
</file>

<file path=xl/ctrlProps/ctrlProp24.xml><?xml version="1.0" encoding="utf-8"?>
<formControlPr xmlns="http://schemas.microsoft.com/office/spreadsheetml/2009/9/main" objectType="Drop" dropLines="5" dropStyle="combo" dx="16" fmlaLink="Apr!$M$26" fmlaRange="Person!$P$6:$P$10" sel="3" val="0"/>
</file>

<file path=xl/ctrlProps/ctrlProp25.xml><?xml version="1.0" encoding="utf-8"?>
<formControlPr xmlns="http://schemas.microsoft.com/office/spreadsheetml/2009/9/main" objectType="Drop" dropLines="5" dropStyle="combo" dx="16" fmlaLink="Apr!$M$33" fmlaRange="Person!$P$6:$P$10" sel="4" val="0"/>
</file>

<file path=xl/ctrlProps/ctrlProp26.xml><?xml version="1.0" encoding="utf-8"?>
<formControlPr xmlns="http://schemas.microsoft.com/office/spreadsheetml/2009/9/main" objectType="Drop" dropLines="4" dropStyle="combo" dx="16" fmlaLink="Mai!$M$4" fmlaRange="Person!$O$7:$O$10" val="0"/>
</file>

<file path=xl/ctrlProps/ctrlProp27.xml><?xml version="1.0" encoding="utf-8"?>
<formControlPr xmlns="http://schemas.microsoft.com/office/spreadsheetml/2009/9/main" objectType="Drop" dropLines="5" dropStyle="combo" dx="16" fmlaLink="Mai!$M$9" fmlaRange="Person!$P$6:$P$10" sel="4" val="0"/>
</file>

<file path=xl/ctrlProps/ctrlProp28.xml><?xml version="1.0" encoding="utf-8"?>
<formControlPr xmlns="http://schemas.microsoft.com/office/spreadsheetml/2009/9/main" objectType="Drop" dropLines="5" dropStyle="combo" dx="16" fmlaLink="Mai!$M$11" fmlaRange="Person!$P$6:$P$10" val="0"/>
</file>

<file path=xl/ctrlProps/ctrlProp29.xml><?xml version="1.0" encoding="utf-8"?>
<formControlPr xmlns="http://schemas.microsoft.com/office/spreadsheetml/2009/9/main" objectType="Drop" dropLines="5" dropStyle="combo" dx="16" fmlaLink="Mai!$M$18" fmlaRange="Person!$P$6:$P$10" sel="2" val="0"/>
</file>

<file path=xl/ctrlProps/ctrlProp3.xml><?xml version="1.0" encoding="utf-8"?>
<formControlPr xmlns="http://schemas.microsoft.com/office/spreadsheetml/2009/9/main" objectType="Drop" dropLines="5" dropStyle="combo" dx="16" fmlaLink="Jan!$M$18" fmlaRange="Person!$P$6:$P$10" sel="2" val="0"/>
</file>

<file path=xl/ctrlProps/ctrlProp30.xml><?xml version="1.0" encoding="utf-8"?>
<formControlPr xmlns="http://schemas.microsoft.com/office/spreadsheetml/2009/9/main" objectType="Drop" dropLines="5" dropStyle="combo" dx="16" fmlaLink="Mai!$M$25" fmlaRange="Person!$P$6:$P$10" sel="3" val="0"/>
</file>

<file path=xl/ctrlProps/ctrlProp31.xml><?xml version="1.0" encoding="utf-8"?>
<formControlPr xmlns="http://schemas.microsoft.com/office/spreadsheetml/2009/9/main" objectType="Drop" dropLines="5" dropStyle="combo" dx="16" fmlaLink="Mai!$M$32" fmlaRange="Person!$P$6:$P$10" sel="4" val="0"/>
</file>

<file path=xl/ctrlProps/ctrlProp32.xml><?xml version="1.0" encoding="utf-8"?>
<formControlPr xmlns="http://schemas.microsoft.com/office/spreadsheetml/2009/9/main" objectType="Drop" dropLines="5" dropStyle="combo" dx="16" fmlaLink="Mai!$M$39" fmlaRange="Person!$P$6:$P$10" sel="5" val="0"/>
</file>

<file path=xl/ctrlProps/ctrlProp33.xml><?xml version="1.0" encoding="utf-8"?>
<formControlPr xmlns="http://schemas.microsoft.com/office/spreadsheetml/2009/9/main" objectType="Drop" dropLines="4" dropStyle="combo" dx="16" fmlaLink="Jun!$M$4" fmlaRange="Person!$O$7:$O$10" val="0"/>
</file>

<file path=xl/ctrlProps/ctrlProp34.xml><?xml version="1.0" encoding="utf-8"?>
<formControlPr xmlns="http://schemas.microsoft.com/office/spreadsheetml/2009/9/main" objectType="Drop" dropLines="4" dropStyle="combo" dx="16" fmlaLink="Jun!$M$9" fmlaRange="Person!$P$6:$P$9" sel="4" val="0"/>
</file>

<file path=xl/ctrlProps/ctrlProp35.xml><?xml version="1.0" encoding="utf-8"?>
<formControlPr xmlns="http://schemas.microsoft.com/office/spreadsheetml/2009/9/main" objectType="Drop" dropLines="5" dropStyle="combo" dx="16" fmlaLink="Jun!$M$14" fmlaRange="Person!$P$6:$P$10" val="0"/>
</file>

<file path=xl/ctrlProps/ctrlProp36.xml><?xml version="1.0" encoding="utf-8"?>
<formControlPr xmlns="http://schemas.microsoft.com/office/spreadsheetml/2009/9/main" objectType="Drop" dropLines="5" dropStyle="combo" dx="16" fmlaLink="Jun!$M$21" fmlaRange="Person!$P$6:$P$10" sel="2" val="0"/>
</file>

<file path=xl/ctrlProps/ctrlProp37.xml><?xml version="1.0" encoding="utf-8"?>
<formControlPr xmlns="http://schemas.microsoft.com/office/spreadsheetml/2009/9/main" objectType="Drop" dropLines="5" dropStyle="combo" dx="16" fmlaLink="Jun!$M$28" fmlaRange="Person!$P$6:$P$10" sel="3" val="0"/>
</file>

<file path=xl/ctrlProps/ctrlProp38.xml><?xml version="1.0" encoding="utf-8"?>
<formControlPr xmlns="http://schemas.microsoft.com/office/spreadsheetml/2009/9/main" objectType="Drop" dropLines="4" dropStyle="combo" dx="16" fmlaLink="Jun!$M$28" fmlaRange="Person!$P$6:$P$9" sel="3" val="0"/>
</file>

<file path=xl/ctrlProps/ctrlProp39.xml><?xml version="1.0" encoding="utf-8"?>
<formControlPr xmlns="http://schemas.microsoft.com/office/spreadsheetml/2009/9/main" objectType="Drop" dropLines="5" dropStyle="combo" dx="16" fmlaLink="Jun!$M$35" fmlaRange="Person!$P$6:$P$10" sel="4" val="0"/>
</file>

<file path=xl/ctrlProps/ctrlProp4.xml><?xml version="1.0" encoding="utf-8"?>
<formControlPr xmlns="http://schemas.microsoft.com/office/spreadsheetml/2009/9/main" objectType="Drop" dropLines="5" dropStyle="combo" dx="16" fmlaLink="Jan!$M$25" fmlaRange="Person!$P$6:$P$10" sel="3" val="0"/>
</file>

<file path=xl/ctrlProps/ctrlProp40.xml><?xml version="1.0" encoding="utf-8"?>
<formControlPr xmlns="http://schemas.microsoft.com/office/spreadsheetml/2009/9/main" objectType="Drop" dropLines="5" dropStyle="combo" dx="16" fmlaLink="Jun!$M$9" fmlaRange="Person!$P$6:$P$10" sel="5" val="0"/>
</file>

<file path=xl/ctrlProps/ctrlProp41.xml><?xml version="1.0" encoding="utf-8"?>
<formControlPr xmlns="http://schemas.microsoft.com/office/spreadsheetml/2009/9/main" objectType="Drop" dropLines="4" dropStyle="combo" dx="16" fmlaLink="Jul!$M$4" fmlaRange="Person!$O$7:$O$10" val="0"/>
</file>

<file path=xl/ctrlProps/ctrlProp42.xml><?xml version="1.0" encoding="utf-8"?>
<formControlPr xmlns="http://schemas.microsoft.com/office/spreadsheetml/2009/9/main" objectType="Drop" dropLines="5" dropStyle="combo" dx="16" fmlaLink="Jul!$M$9" fmlaRange="Person!$P$6:$P$10" sel="4" val="0"/>
</file>

<file path=xl/ctrlProps/ctrlProp43.xml><?xml version="1.0" encoding="utf-8"?>
<formControlPr xmlns="http://schemas.microsoft.com/office/spreadsheetml/2009/9/main" objectType="Drop" dropLines="5" dropStyle="combo" dx="16" fmlaLink="Jul!$M$12" fmlaRange="Person!$P$6:$P$10" val="0"/>
</file>

<file path=xl/ctrlProps/ctrlProp44.xml><?xml version="1.0" encoding="utf-8"?>
<formControlPr xmlns="http://schemas.microsoft.com/office/spreadsheetml/2009/9/main" objectType="Drop" dropLines="5" dropStyle="combo" dx="16" fmlaLink="Jul!$M$19" fmlaRange="Person!$P$6:$P$10" sel="2" val="0"/>
</file>

<file path=xl/ctrlProps/ctrlProp45.xml><?xml version="1.0" encoding="utf-8"?>
<formControlPr xmlns="http://schemas.microsoft.com/office/spreadsheetml/2009/9/main" objectType="Drop" dropLines="5" dropStyle="combo" dx="16" fmlaLink="Jul!$M$26" fmlaRange="Person!$P$6:$P$10" sel="3" val="0"/>
</file>

<file path=xl/ctrlProps/ctrlProp46.xml><?xml version="1.0" encoding="utf-8"?>
<formControlPr xmlns="http://schemas.microsoft.com/office/spreadsheetml/2009/9/main" objectType="Drop" dropLines="5" dropStyle="combo" dx="16" fmlaLink="Jul!$M$33" fmlaRange="Person!$P$6:$P$10" sel="4" val="0"/>
</file>

<file path=xl/ctrlProps/ctrlProp47.xml><?xml version="1.0" encoding="utf-8"?>
<formControlPr xmlns="http://schemas.microsoft.com/office/spreadsheetml/2009/9/main" objectType="Drop" dropLines="4" dropStyle="combo" dx="16" fmlaLink="Aug!$M$4" fmlaRange="Person!$O$7:$O$10" val="0"/>
</file>

<file path=xl/ctrlProps/ctrlProp48.xml><?xml version="1.0" encoding="utf-8"?>
<formControlPr xmlns="http://schemas.microsoft.com/office/spreadsheetml/2009/9/main" objectType="Drop" dropLines="5" dropStyle="combo" dx="16" fmlaLink="Aug!$M$9" fmlaRange="Person!$P$6:$P$10" val="0"/>
</file>

<file path=xl/ctrlProps/ctrlProp49.xml><?xml version="1.0" encoding="utf-8"?>
<formControlPr xmlns="http://schemas.microsoft.com/office/spreadsheetml/2009/9/main" objectType="Drop" dropLines="5" dropStyle="combo" dx="16" fmlaLink="Aug!$M$16" fmlaRange="Person!$P$6:$P$10" sel="2" val="0"/>
</file>

<file path=xl/ctrlProps/ctrlProp5.xml><?xml version="1.0" encoding="utf-8"?>
<formControlPr xmlns="http://schemas.microsoft.com/office/spreadsheetml/2009/9/main" objectType="Drop" dropLines="5" dropStyle="combo" dx="16" fmlaLink="Jan!$M$32" fmlaRange="Person!$P$6:$P$10" sel="4" val="0"/>
</file>

<file path=xl/ctrlProps/ctrlProp50.xml><?xml version="1.0" encoding="utf-8"?>
<formControlPr xmlns="http://schemas.microsoft.com/office/spreadsheetml/2009/9/main" objectType="Drop" dropLines="5" dropStyle="combo" dx="16" fmlaLink="Aug!$M$23" fmlaRange="Person!$P$6:$P$10" sel="3" val="0"/>
</file>

<file path=xl/ctrlProps/ctrlProp51.xml><?xml version="1.0" encoding="utf-8"?>
<formControlPr xmlns="http://schemas.microsoft.com/office/spreadsheetml/2009/9/main" objectType="Drop" dropLines="5" dropStyle="combo" dx="16" fmlaLink="Aug!$M$30" fmlaRange="Person!$P$6:$P$10" sel="4" val="0"/>
</file>

<file path=xl/ctrlProps/ctrlProp52.xml><?xml version="1.0" encoding="utf-8"?>
<formControlPr xmlns="http://schemas.microsoft.com/office/spreadsheetml/2009/9/main" objectType="Drop" dropLines="5" dropStyle="combo" dx="16" fmlaLink="Aug!$M$37" fmlaRange="Person!$P$6:$P$10" sel="5" val="0"/>
</file>

<file path=xl/ctrlProps/ctrlProp53.xml><?xml version="1.0" encoding="utf-8"?>
<formControlPr xmlns="http://schemas.microsoft.com/office/spreadsheetml/2009/9/main" objectType="Drop" dropLines="4" dropStyle="combo" dx="16" fmlaLink="Sep!$M$4" fmlaRange="Person!$O$7:$O$10" val="0"/>
</file>

<file path=xl/ctrlProps/ctrlProp54.xml><?xml version="1.0" encoding="utf-8"?>
<formControlPr xmlns="http://schemas.microsoft.com/office/spreadsheetml/2009/9/main" objectType="Drop" dropLines="5" dropStyle="combo" dx="16" fmlaLink="Sep!$M$9" fmlaRange="Person!$P$6:$P$10" sel="5" val="0"/>
</file>

<file path=xl/ctrlProps/ctrlProp55.xml><?xml version="1.0" encoding="utf-8"?>
<formControlPr xmlns="http://schemas.microsoft.com/office/spreadsheetml/2009/9/main" objectType="Drop" dropLines="5" dropStyle="combo" dx="16" fmlaLink="Sep!$M$13" fmlaRange="Person!$P$6:$P$10" val="0"/>
</file>

<file path=xl/ctrlProps/ctrlProp56.xml><?xml version="1.0" encoding="utf-8"?>
<formControlPr xmlns="http://schemas.microsoft.com/office/spreadsheetml/2009/9/main" objectType="Drop" dropLines="5" dropStyle="combo" dx="16" fmlaLink="Sep!$M$20" fmlaRange="Person!$P$6:$P$10" sel="2" val="0"/>
</file>

<file path=xl/ctrlProps/ctrlProp57.xml><?xml version="1.0" encoding="utf-8"?>
<formControlPr xmlns="http://schemas.microsoft.com/office/spreadsheetml/2009/9/main" objectType="Drop" dropLines="5" dropStyle="combo" dx="16" fmlaLink="Sep!$M$27" fmlaRange="Person!$P$6:$P$10" sel="3" val="0"/>
</file>

<file path=xl/ctrlProps/ctrlProp58.xml><?xml version="1.0" encoding="utf-8"?>
<formControlPr xmlns="http://schemas.microsoft.com/office/spreadsheetml/2009/9/main" objectType="Drop" dropLines="5" dropStyle="combo" dx="16" fmlaLink="Sep!$M$34" fmlaRange="Person!$P$6:$P$10" sel="4" val="0"/>
</file>

<file path=xl/ctrlProps/ctrlProp59.xml><?xml version="1.0" encoding="utf-8"?>
<formControlPr xmlns="http://schemas.microsoft.com/office/spreadsheetml/2009/9/main" objectType="Drop" dropLines="4" dropStyle="combo" dx="16" fmlaLink="Okt!$M$4" fmlaRange="Person!$O$7:$O$10" val="0"/>
</file>

<file path=xl/ctrlProps/ctrlProp6.xml><?xml version="1.0" encoding="utf-8"?>
<formControlPr xmlns="http://schemas.microsoft.com/office/spreadsheetml/2009/9/main" objectType="Drop" dropLines="5" dropStyle="combo" dx="16" fmlaLink="Jan!$M$11" fmlaRange="Person!$P$6:$P$10" val="0"/>
</file>

<file path=xl/ctrlProps/ctrlProp60.xml><?xml version="1.0" encoding="utf-8"?>
<formControlPr xmlns="http://schemas.microsoft.com/office/spreadsheetml/2009/9/main" objectType="Drop" dropLines="5" dropStyle="combo" dx="16" fmlaLink="Okt!$M$9" fmlaRange="Person!$P$6:$P$10" sel="4" val="0"/>
</file>

<file path=xl/ctrlProps/ctrlProp61.xml><?xml version="1.0" encoding="utf-8"?>
<formControlPr xmlns="http://schemas.microsoft.com/office/spreadsheetml/2009/9/main" objectType="Drop" dropLines="5" dropStyle="combo" dx="16" fmlaLink="Okt!$M$11" fmlaRange="Person!$P$6:$P$10" val="0"/>
</file>

<file path=xl/ctrlProps/ctrlProp62.xml><?xml version="1.0" encoding="utf-8"?>
<formControlPr xmlns="http://schemas.microsoft.com/office/spreadsheetml/2009/9/main" objectType="Drop" dropLines="5" dropStyle="combo" dx="16" fmlaLink="Okt!$M$18" fmlaRange="Person!$P$6:$P$10" sel="2" val="0"/>
</file>

<file path=xl/ctrlProps/ctrlProp63.xml><?xml version="1.0" encoding="utf-8"?>
<formControlPr xmlns="http://schemas.microsoft.com/office/spreadsheetml/2009/9/main" objectType="Drop" dropLines="5" dropStyle="combo" dx="16" fmlaLink="Okt!$M$25" fmlaRange="Person!$P$6:$P$10" sel="3" val="0"/>
</file>

<file path=xl/ctrlProps/ctrlProp64.xml><?xml version="1.0" encoding="utf-8"?>
<formControlPr xmlns="http://schemas.microsoft.com/office/spreadsheetml/2009/9/main" objectType="Drop" dropLines="5" dropStyle="combo" dx="16" fmlaLink="Okt!$M$32" fmlaRange="Person!$P$6:$P$10" sel="4" val="0"/>
</file>

<file path=xl/ctrlProps/ctrlProp65.xml><?xml version="1.0" encoding="utf-8"?>
<formControlPr xmlns="http://schemas.microsoft.com/office/spreadsheetml/2009/9/main" objectType="Drop" dropLines="5" dropStyle="combo" dx="16" fmlaLink="Okt!$M$39" fmlaRange="Person!$P$6:$P$10" sel="5" val="0"/>
</file>

<file path=xl/ctrlProps/ctrlProp66.xml><?xml version="1.0" encoding="utf-8"?>
<formControlPr xmlns="http://schemas.microsoft.com/office/spreadsheetml/2009/9/main" objectType="Drop" dropLines="4" dropStyle="combo" dx="16" fmlaLink="Nov!$M$4" fmlaRange="Person!$O$7:$O$10" val="0"/>
</file>

<file path=xl/ctrlProps/ctrlProp67.xml><?xml version="1.0" encoding="utf-8"?>
<formControlPr xmlns="http://schemas.microsoft.com/office/spreadsheetml/2009/9/main" objectType="Drop" dropLines="5" dropStyle="combo" dx="16" fmlaLink="Nov!$M$9" fmlaRange="Person!$P$6:$P$10" sel="5" val="0"/>
</file>

<file path=xl/ctrlProps/ctrlProp68.xml><?xml version="1.0" encoding="utf-8"?>
<formControlPr xmlns="http://schemas.microsoft.com/office/spreadsheetml/2009/9/main" objectType="Drop" dropLines="5" dropStyle="combo" dx="16" fmlaLink="Nov!$M$15" fmlaRange="Person!$P$6:$P$10" val="0"/>
</file>

<file path=xl/ctrlProps/ctrlProp69.xml><?xml version="1.0" encoding="utf-8"?>
<formControlPr xmlns="http://schemas.microsoft.com/office/spreadsheetml/2009/9/main" objectType="Drop" dropLines="5" dropStyle="combo" dx="16" fmlaLink="Nov!$M$22" fmlaRange="Person!$P$6:$P$10" sel="2" val="0"/>
</file>

<file path=xl/ctrlProps/ctrlProp7.xml><?xml version="1.0" encoding="utf-8"?>
<formControlPr xmlns="http://schemas.microsoft.com/office/spreadsheetml/2009/9/main" objectType="Drop" dropLines="5" dropStyle="combo" dx="16" fmlaLink="Jan!$M$39" fmlaRange="Person!$P$6:$P$10" sel="5" val="0"/>
</file>

<file path=xl/ctrlProps/ctrlProp70.xml><?xml version="1.0" encoding="utf-8"?>
<formControlPr xmlns="http://schemas.microsoft.com/office/spreadsheetml/2009/9/main" objectType="Drop" dropLines="5" dropStyle="combo" dx="16" fmlaLink="Nov!$M$29" fmlaRange="Person!$P$6:$P$10" sel="3" val="0"/>
</file>

<file path=xl/ctrlProps/ctrlProp71.xml><?xml version="1.0" encoding="utf-8"?>
<formControlPr xmlns="http://schemas.microsoft.com/office/spreadsheetml/2009/9/main" objectType="Drop" dropLines="5" dropStyle="combo" dx="16" fmlaLink="Nov!$M$36" fmlaRange="Person!$P$6:$P$10" sel="4" val="0"/>
</file>

<file path=xl/ctrlProps/ctrlProp72.xml><?xml version="1.0" encoding="utf-8"?>
<formControlPr xmlns="http://schemas.microsoft.com/office/spreadsheetml/2009/9/main" objectType="Drop" dropLines="4" dropStyle="combo" dx="16" fmlaLink="Dez!$M$4" fmlaRange="Person!$O$7:$O$10" val="0"/>
</file>

<file path=xl/ctrlProps/ctrlProp73.xml><?xml version="1.0" encoding="utf-8"?>
<formControlPr xmlns="http://schemas.microsoft.com/office/spreadsheetml/2009/9/main" objectType="Drop" dropLines="4" dropStyle="combo" dx="16" fmlaLink="Dez!$M$13" fmlaRange="Person!$P$6:$P$9" val="0"/>
</file>

<file path=xl/ctrlProps/ctrlProp74.xml><?xml version="1.0" encoding="utf-8"?>
<formControlPr xmlns="http://schemas.microsoft.com/office/spreadsheetml/2009/9/main" objectType="Drop" dropLines="4" dropStyle="combo" dx="16" fmlaLink="Dez!$M$20" fmlaRange="Person!$P$6:$P$9" sel="2" val="0"/>
</file>

<file path=xl/ctrlProps/ctrlProp75.xml><?xml version="1.0" encoding="utf-8"?>
<formControlPr xmlns="http://schemas.microsoft.com/office/spreadsheetml/2009/9/main" objectType="Drop" dropLines="5" dropStyle="combo" dx="16" fmlaLink="Dez!$M$27" fmlaRange="Person!$P$6:$P$10" sel="3" val="0"/>
</file>

<file path=xl/ctrlProps/ctrlProp76.xml><?xml version="1.0" encoding="utf-8"?>
<formControlPr xmlns="http://schemas.microsoft.com/office/spreadsheetml/2009/9/main" objectType="Drop" dropLines="5" dropStyle="combo" dx="16" fmlaLink="Dez!$M$34" fmlaRange="Person!$P$6:$P$10" sel="4" val="0"/>
</file>

<file path=xl/ctrlProps/ctrlProp77.xml><?xml version="1.0" encoding="utf-8"?>
<formControlPr xmlns="http://schemas.microsoft.com/office/spreadsheetml/2009/9/main" objectType="Drop" dropLines="5" dropStyle="combo" dx="16" fmlaLink="Dez!$M$20" fmlaRange="Person!$P$6:$P$10" sel="2" val="0"/>
</file>

<file path=xl/ctrlProps/ctrlProp78.xml><?xml version="1.0" encoding="utf-8"?>
<formControlPr xmlns="http://schemas.microsoft.com/office/spreadsheetml/2009/9/main" objectType="Drop" dropLines="5" dropStyle="combo" dx="16" fmlaLink="Dez!$M$13" fmlaRange="Person!$P$6:$P$10" val="0"/>
</file>

<file path=xl/ctrlProps/ctrlProp79.xml><?xml version="1.0" encoding="utf-8"?>
<formControlPr xmlns="http://schemas.microsoft.com/office/spreadsheetml/2009/9/main" objectType="Drop" dropLines="5" dropStyle="combo" dx="16" fmlaLink="Dez!$M$9" fmlaRange="Person!$P$6:$P$10" sel="4" val="0"/>
</file>

<file path=xl/ctrlProps/ctrlProp8.xml><?xml version="1.0" encoding="utf-8"?>
<formControlPr xmlns="http://schemas.microsoft.com/office/spreadsheetml/2009/9/main" objectType="Drop" dropLines="4" dropStyle="combo" dx="16" fmlaLink="Feb!$M$4" fmlaRange="Person!$O$7:$O$10" val="0"/>
</file>

<file path=xl/ctrlProps/ctrlProp9.xml><?xml version="1.0" encoding="utf-8"?>
<formControlPr xmlns="http://schemas.microsoft.com/office/spreadsheetml/2009/9/main" objectType="Drop" dropLines="5" dropStyle="combo" dx="16" fmlaLink="Feb!$M$9" fmlaRange="Person!$P$6:$P$10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619125</xdr:colOff>
          <xdr:row>3</xdr:row>
          <xdr:rowOff>28575</xdr:rowOff>
        </xdr:from>
        <xdr:to>
          <xdr:col>14</xdr:col>
          <xdr:colOff>57150</xdr:colOff>
          <xdr:row>4</xdr:row>
          <xdr:rowOff>152400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8</xdr:row>
          <xdr:rowOff>28575</xdr:rowOff>
        </xdr:from>
        <xdr:to>
          <xdr:col>14</xdr:col>
          <xdr:colOff>38100</xdr:colOff>
          <xdr:row>9</xdr:row>
          <xdr:rowOff>66675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38100</xdr:rowOff>
        </xdr:from>
        <xdr:to>
          <xdr:col>14</xdr:col>
          <xdr:colOff>0</xdr:colOff>
          <xdr:row>18</xdr:row>
          <xdr:rowOff>76200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762000</xdr:colOff>
          <xdr:row>23</xdr:row>
          <xdr:rowOff>276225</xdr:rowOff>
        </xdr:from>
        <xdr:to>
          <xdr:col>13</xdr:col>
          <xdr:colOff>581025</xdr:colOff>
          <xdr:row>25</xdr:row>
          <xdr:rowOff>28575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31</xdr:row>
          <xdr:rowOff>9525</xdr:rowOff>
        </xdr:from>
        <xdr:to>
          <xdr:col>14</xdr:col>
          <xdr:colOff>38100</xdr:colOff>
          <xdr:row>32</xdr:row>
          <xdr:rowOff>47625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</xdr:row>
          <xdr:rowOff>276225</xdr:rowOff>
        </xdr:from>
        <xdr:to>
          <xdr:col>13</xdr:col>
          <xdr:colOff>609600</xdr:colOff>
          <xdr:row>11</xdr:row>
          <xdr:rowOff>9525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38</xdr:row>
          <xdr:rowOff>19050</xdr:rowOff>
        </xdr:from>
        <xdr:to>
          <xdr:col>14</xdr:col>
          <xdr:colOff>0</xdr:colOff>
          <xdr:row>38</xdr:row>
          <xdr:rowOff>266700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2</xdr:row>
          <xdr:rowOff>238125</xdr:rowOff>
        </xdr:from>
        <xdr:to>
          <xdr:col>13</xdr:col>
          <xdr:colOff>409575</xdr:colOff>
          <xdr:row>4</xdr:row>
          <xdr:rowOff>114300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8</xdr:row>
          <xdr:rowOff>19050</xdr:rowOff>
        </xdr:from>
        <xdr:to>
          <xdr:col>13</xdr:col>
          <xdr:colOff>619125</xdr:colOff>
          <xdr:row>9</xdr:row>
          <xdr:rowOff>66675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0</xdr:rowOff>
        </xdr:from>
        <xdr:to>
          <xdr:col>13</xdr:col>
          <xdr:colOff>609600</xdr:colOff>
          <xdr:row>11</xdr:row>
          <xdr:rowOff>38100</xdr:rowOff>
        </xdr:to>
        <xdr:sp macro="" textlink="">
          <xdr:nvSpPr>
            <xdr:cNvPr id="12292" name="Drop Dow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17</xdr:row>
          <xdr:rowOff>0</xdr:rowOff>
        </xdr:from>
        <xdr:to>
          <xdr:col>13</xdr:col>
          <xdr:colOff>609600</xdr:colOff>
          <xdr:row>18</xdr:row>
          <xdr:rowOff>38100</xdr:rowOff>
        </xdr:to>
        <xdr:sp macro="" textlink="">
          <xdr:nvSpPr>
            <xdr:cNvPr id="12293" name="Drop Dow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24</xdr:row>
          <xdr:rowOff>19050</xdr:rowOff>
        </xdr:from>
        <xdr:to>
          <xdr:col>13</xdr:col>
          <xdr:colOff>619125</xdr:colOff>
          <xdr:row>25</xdr:row>
          <xdr:rowOff>66675</xdr:rowOff>
        </xdr:to>
        <xdr:sp macro="" textlink="">
          <xdr:nvSpPr>
            <xdr:cNvPr id="12294" name="Drop Dow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31</xdr:row>
          <xdr:rowOff>28575</xdr:rowOff>
        </xdr:from>
        <xdr:to>
          <xdr:col>13</xdr:col>
          <xdr:colOff>619125</xdr:colOff>
          <xdr:row>32</xdr:row>
          <xdr:rowOff>66675</xdr:rowOff>
        </xdr:to>
        <xdr:sp macro="" textlink="">
          <xdr:nvSpPr>
            <xdr:cNvPr id="12295" name="Drop Dow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38</xdr:row>
          <xdr:rowOff>9525</xdr:rowOff>
        </xdr:from>
        <xdr:to>
          <xdr:col>13</xdr:col>
          <xdr:colOff>609600</xdr:colOff>
          <xdr:row>39</xdr:row>
          <xdr:rowOff>0</xdr:rowOff>
        </xdr:to>
        <xdr:sp macro="" textlink="">
          <xdr:nvSpPr>
            <xdr:cNvPr id="12296" name="Drop Dow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</xdr:row>
          <xdr:rowOff>238125</xdr:rowOff>
        </xdr:from>
        <xdr:to>
          <xdr:col>13</xdr:col>
          <xdr:colOff>371475</xdr:colOff>
          <xdr:row>4</xdr:row>
          <xdr:rowOff>104775</xdr:rowOff>
        </xdr:to>
        <xdr:sp macro="" textlink="">
          <xdr:nvSpPr>
            <xdr:cNvPr id="13314" name="Drop Dow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19050</xdr:rowOff>
        </xdr:from>
        <xdr:to>
          <xdr:col>13</xdr:col>
          <xdr:colOff>600075</xdr:colOff>
          <xdr:row>9</xdr:row>
          <xdr:rowOff>66675</xdr:rowOff>
        </xdr:to>
        <xdr:sp macro="" textlink="">
          <xdr:nvSpPr>
            <xdr:cNvPr id="13316" name="Drop Dow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14</xdr:row>
          <xdr:rowOff>19050</xdr:rowOff>
        </xdr:from>
        <xdr:to>
          <xdr:col>13</xdr:col>
          <xdr:colOff>609600</xdr:colOff>
          <xdr:row>15</xdr:row>
          <xdr:rowOff>66675</xdr:rowOff>
        </xdr:to>
        <xdr:sp macro="" textlink="">
          <xdr:nvSpPr>
            <xdr:cNvPr id="13317" name="Drop Dow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</xdr:row>
          <xdr:rowOff>9525</xdr:rowOff>
        </xdr:from>
        <xdr:to>
          <xdr:col>14</xdr:col>
          <xdr:colOff>0</xdr:colOff>
          <xdr:row>22</xdr:row>
          <xdr:rowOff>47625</xdr:rowOff>
        </xdr:to>
        <xdr:sp macro="" textlink="">
          <xdr:nvSpPr>
            <xdr:cNvPr id="13318" name="Drop Down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</xdr:row>
          <xdr:rowOff>0</xdr:rowOff>
        </xdr:from>
        <xdr:to>
          <xdr:col>14</xdr:col>
          <xdr:colOff>0</xdr:colOff>
          <xdr:row>29</xdr:row>
          <xdr:rowOff>38100</xdr:rowOff>
        </xdr:to>
        <xdr:sp macro="" textlink="">
          <xdr:nvSpPr>
            <xdr:cNvPr id="13319" name="Drop Down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34</xdr:row>
          <xdr:rowOff>295275</xdr:rowOff>
        </xdr:from>
        <xdr:to>
          <xdr:col>13</xdr:col>
          <xdr:colOff>609600</xdr:colOff>
          <xdr:row>36</xdr:row>
          <xdr:rowOff>28575</xdr:rowOff>
        </xdr:to>
        <xdr:sp macro="" textlink="">
          <xdr:nvSpPr>
            <xdr:cNvPr id="13320" name="Drop Down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19050</xdr:rowOff>
        </xdr:from>
        <xdr:to>
          <xdr:col>13</xdr:col>
          <xdr:colOff>419100</xdr:colOff>
          <xdr:row>4</xdr:row>
          <xdr:rowOff>142875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</xdr:row>
          <xdr:rowOff>0</xdr:rowOff>
        </xdr:from>
        <xdr:to>
          <xdr:col>13</xdr:col>
          <xdr:colOff>609600</xdr:colOff>
          <xdr:row>20</xdr:row>
          <xdr:rowOff>38100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0</xdr:rowOff>
        </xdr:from>
        <xdr:to>
          <xdr:col>13</xdr:col>
          <xdr:colOff>600075</xdr:colOff>
          <xdr:row>20</xdr:row>
          <xdr:rowOff>38100</xdr:rowOff>
        </xdr:to>
        <xdr:sp macro="" textlink="">
          <xdr:nvSpPr>
            <xdr:cNvPr id="14340" name="Drop Dow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</xdr:row>
          <xdr:rowOff>28575</xdr:rowOff>
        </xdr:from>
        <xdr:to>
          <xdr:col>13</xdr:col>
          <xdr:colOff>600075</xdr:colOff>
          <xdr:row>27</xdr:row>
          <xdr:rowOff>66675</xdr:rowOff>
        </xdr:to>
        <xdr:sp macro="" textlink="">
          <xdr:nvSpPr>
            <xdr:cNvPr id="14341" name="Drop Down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33</xdr:row>
          <xdr:rowOff>9525</xdr:rowOff>
        </xdr:from>
        <xdr:to>
          <xdr:col>14</xdr:col>
          <xdr:colOff>0</xdr:colOff>
          <xdr:row>34</xdr:row>
          <xdr:rowOff>66675</xdr:rowOff>
        </xdr:to>
        <xdr:sp macro="" textlink="">
          <xdr:nvSpPr>
            <xdr:cNvPr id="14342" name="Drop Down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</xdr:row>
          <xdr:rowOff>0</xdr:rowOff>
        </xdr:from>
        <xdr:to>
          <xdr:col>13</xdr:col>
          <xdr:colOff>609600</xdr:colOff>
          <xdr:row>20</xdr:row>
          <xdr:rowOff>38100</xdr:rowOff>
        </xdr:to>
        <xdr:sp macro="" textlink="">
          <xdr:nvSpPr>
            <xdr:cNvPr id="14344" name="Drop Down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12</xdr:row>
          <xdr:rowOff>0</xdr:rowOff>
        </xdr:from>
        <xdr:to>
          <xdr:col>14</xdr:col>
          <xdr:colOff>0</xdr:colOff>
          <xdr:row>13</xdr:row>
          <xdr:rowOff>38100</xdr:rowOff>
        </xdr:to>
        <xdr:sp macro="" textlink="">
          <xdr:nvSpPr>
            <xdr:cNvPr id="14346" name="Drop Down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</xdr:row>
          <xdr:rowOff>9525</xdr:rowOff>
        </xdr:from>
        <xdr:to>
          <xdr:col>14</xdr:col>
          <xdr:colOff>0</xdr:colOff>
          <xdr:row>9</xdr:row>
          <xdr:rowOff>66675</xdr:rowOff>
        </xdr:to>
        <xdr:sp macro="" textlink="">
          <xdr:nvSpPr>
            <xdr:cNvPr id="14348" name="Drop Down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695325</xdr:colOff>
          <xdr:row>2</xdr:row>
          <xdr:rowOff>209550</xdr:rowOff>
        </xdr:from>
        <xdr:to>
          <xdr:col>14</xdr:col>
          <xdr:colOff>104775</xdr:colOff>
          <xdr:row>4</xdr:row>
          <xdr:rowOff>95250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8</xdr:row>
          <xdr:rowOff>0</xdr:rowOff>
        </xdr:from>
        <xdr:to>
          <xdr:col>14</xdr:col>
          <xdr:colOff>0</xdr:colOff>
          <xdr:row>9</xdr:row>
          <xdr:rowOff>38100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14</xdr:row>
          <xdr:rowOff>9525</xdr:rowOff>
        </xdr:from>
        <xdr:to>
          <xdr:col>14</xdr:col>
          <xdr:colOff>28575</xdr:colOff>
          <xdr:row>15</xdr:row>
          <xdr:rowOff>47625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20</xdr:row>
          <xdr:rowOff>285750</xdr:rowOff>
        </xdr:from>
        <xdr:to>
          <xdr:col>13</xdr:col>
          <xdr:colOff>619125</xdr:colOff>
          <xdr:row>22</xdr:row>
          <xdr:rowOff>28575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28</xdr:row>
          <xdr:rowOff>9525</xdr:rowOff>
        </xdr:from>
        <xdr:to>
          <xdr:col>14</xdr:col>
          <xdr:colOff>38100</xdr:colOff>
          <xdr:row>29</xdr:row>
          <xdr:rowOff>57150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35</xdr:row>
          <xdr:rowOff>9525</xdr:rowOff>
        </xdr:from>
        <xdr:to>
          <xdr:col>13</xdr:col>
          <xdr:colOff>600075</xdr:colOff>
          <xdr:row>35</xdr:row>
          <xdr:rowOff>295275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552450</xdr:colOff>
          <xdr:row>3</xdr:row>
          <xdr:rowOff>28575</xdr:rowOff>
        </xdr:from>
        <xdr:to>
          <xdr:col>13</xdr:col>
          <xdr:colOff>619125</xdr:colOff>
          <xdr:row>4</xdr:row>
          <xdr:rowOff>142875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266700</xdr:rowOff>
        </xdr:from>
        <xdr:to>
          <xdr:col>13</xdr:col>
          <xdr:colOff>600075</xdr:colOff>
          <xdr:row>9</xdr:row>
          <xdr:rowOff>0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9525</xdr:rowOff>
        </xdr:from>
        <xdr:to>
          <xdr:col>13</xdr:col>
          <xdr:colOff>609600</xdr:colOff>
          <xdr:row>15</xdr:row>
          <xdr:rowOff>66675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21</xdr:row>
          <xdr:rowOff>9525</xdr:rowOff>
        </xdr:from>
        <xdr:to>
          <xdr:col>14</xdr:col>
          <xdr:colOff>0</xdr:colOff>
          <xdr:row>22</xdr:row>
          <xdr:rowOff>66675</xdr:rowOff>
        </xdr:to>
        <xdr:sp macro="" textlink="">
          <xdr:nvSpPr>
            <xdr:cNvPr id="5127" name="Drop Dow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</xdr:row>
          <xdr:rowOff>295275</xdr:rowOff>
        </xdr:from>
        <xdr:to>
          <xdr:col>14</xdr:col>
          <xdr:colOff>9525</xdr:colOff>
          <xdr:row>29</xdr:row>
          <xdr:rowOff>28575</xdr:rowOff>
        </xdr:to>
        <xdr:sp macro="" textlink="">
          <xdr:nvSpPr>
            <xdr:cNvPr id="5128" name="Drop Dow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35</xdr:row>
          <xdr:rowOff>9525</xdr:rowOff>
        </xdr:from>
        <xdr:to>
          <xdr:col>14</xdr:col>
          <xdr:colOff>0</xdr:colOff>
          <xdr:row>36</xdr:row>
          <xdr:rowOff>47625</xdr:rowOff>
        </xdr:to>
        <xdr:sp macro="" textlink="">
          <xdr:nvSpPr>
            <xdr:cNvPr id="5130" name="Drop Dow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2</xdr:row>
          <xdr:rowOff>228600</xdr:rowOff>
        </xdr:from>
        <xdr:to>
          <xdr:col>13</xdr:col>
          <xdr:colOff>409575</xdr:colOff>
          <xdr:row>4</xdr:row>
          <xdr:rowOff>104775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8</xdr:row>
          <xdr:rowOff>19050</xdr:rowOff>
        </xdr:from>
        <xdr:to>
          <xdr:col>13</xdr:col>
          <xdr:colOff>619125</xdr:colOff>
          <xdr:row>9</xdr:row>
          <xdr:rowOff>66675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11</xdr:row>
          <xdr:rowOff>19050</xdr:rowOff>
        </xdr:from>
        <xdr:to>
          <xdr:col>13</xdr:col>
          <xdr:colOff>609600</xdr:colOff>
          <xdr:row>12</xdr:row>
          <xdr:rowOff>66675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28575</xdr:rowOff>
        </xdr:from>
        <xdr:to>
          <xdr:col>13</xdr:col>
          <xdr:colOff>609600</xdr:colOff>
          <xdr:row>19</xdr:row>
          <xdr:rowOff>66675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</xdr:row>
          <xdr:rowOff>28575</xdr:rowOff>
        </xdr:from>
        <xdr:to>
          <xdr:col>14</xdr:col>
          <xdr:colOff>0</xdr:colOff>
          <xdr:row>26</xdr:row>
          <xdr:rowOff>66675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31</xdr:row>
          <xdr:rowOff>285750</xdr:rowOff>
        </xdr:from>
        <xdr:to>
          <xdr:col>13</xdr:col>
          <xdr:colOff>600075</xdr:colOff>
          <xdr:row>33</xdr:row>
          <xdr:rowOff>28575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3</xdr:row>
          <xdr:rowOff>9525</xdr:rowOff>
        </xdr:from>
        <xdr:to>
          <xdr:col>13</xdr:col>
          <xdr:colOff>419100</xdr:colOff>
          <xdr:row>4</xdr:row>
          <xdr:rowOff>114300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771525</xdr:colOff>
          <xdr:row>8</xdr:row>
          <xdr:rowOff>0</xdr:rowOff>
        </xdr:from>
        <xdr:to>
          <xdr:col>13</xdr:col>
          <xdr:colOff>581025</xdr:colOff>
          <xdr:row>9</xdr:row>
          <xdr:rowOff>38100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</xdr:row>
          <xdr:rowOff>409575</xdr:rowOff>
        </xdr:from>
        <xdr:to>
          <xdr:col>13</xdr:col>
          <xdr:colOff>619125</xdr:colOff>
          <xdr:row>11</xdr:row>
          <xdr:rowOff>28575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9525</xdr:rowOff>
        </xdr:from>
        <xdr:to>
          <xdr:col>13</xdr:col>
          <xdr:colOff>609600</xdr:colOff>
          <xdr:row>18</xdr:row>
          <xdr:rowOff>66675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24</xdr:row>
          <xdr:rowOff>19050</xdr:rowOff>
        </xdr:from>
        <xdr:to>
          <xdr:col>14</xdr:col>
          <xdr:colOff>0</xdr:colOff>
          <xdr:row>25</xdr:row>
          <xdr:rowOff>66675</xdr:rowOff>
        </xdr:to>
        <xdr:sp macro="" textlink="">
          <xdr:nvSpPr>
            <xdr:cNvPr id="7174" name="Drop Down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31</xdr:row>
          <xdr:rowOff>28575</xdr:rowOff>
        </xdr:from>
        <xdr:to>
          <xdr:col>13</xdr:col>
          <xdr:colOff>600075</xdr:colOff>
          <xdr:row>32</xdr:row>
          <xdr:rowOff>66675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38</xdr:row>
          <xdr:rowOff>19050</xdr:rowOff>
        </xdr:from>
        <xdr:to>
          <xdr:col>13</xdr:col>
          <xdr:colOff>609600</xdr:colOff>
          <xdr:row>38</xdr:row>
          <xdr:rowOff>276225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</xdr:row>
          <xdr:rowOff>228600</xdr:rowOff>
        </xdr:from>
        <xdr:to>
          <xdr:col>13</xdr:col>
          <xdr:colOff>390525</xdr:colOff>
          <xdr:row>4</xdr:row>
          <xdr:rowOff>114300</xdr:rowOff>
        </xdr:to>
        <xdr:sp macro="" textlink="">
          <xdr:nvSpPr>
            <xdr:cNvPr id="8194" name="Drop Dow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8</xdr:row>
          <xdr:rowOff>19050</xdr:rowOff>
        </xdr:from>
        <xdr:to>
          <xdr:col>13</xdr:col>
          <xdr:colOff>638175</xdr:colOff>
          <xdr:row>9</xdr:row>
          <xdr:rowOff>66675</xdr:rowOff>
        </xdr:to>
        <xdr:sp macro="" textlink="">
          <xdr:nvSpPr>
            <xdr:cNvPr id="8196" name="Drop Down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13</xdr:row>
          <xdr:rowOff>28575</xdr:rowOff>
        </xdr:from>
        <xdr:to>
          <xdr:col>13</xdr:col>
          <xdr:colOff>609600</xdr:colOff>
          <xdr:row>14</xdr:row>
          <xdr:rowOff>76200</xdr:rowOff>
        </xdr:to>
        <xdr:sp macro="" textlink="">
          <xdr:nvSpPr>
            <xdr:cNvPr id="8197" name="Drop Down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20</xdr:row>
          <xdr:rowOff>19050</xdr:rowOff>
        </xdr:from>
        <xdr:to>
          <xdr:col>13</xdr:col>
          <xdr:colOff>619125</xdr:colOff>
          <xdr:row>21</xdr:row>
          <xdr:rowOff>66675</xdr:rowOff>
        </xdr:to>
        <xdr:sp macro="" textlink="">
          <xdr:nvSpPr>
            <xdr:cNvPr id="8198" name="Drop Down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27</xdr:row>
          <xdr:rowOff>0</xdr:rowOff>
        </xdr:from>
        <xdr:to>
          <xdr:col>13</xdr:col>
          <xdr:colOff>638175</xdr:colOff>
          <xdr:row>28</xdr:row>
          <xdr:rowOff>38100</xdr:rowOff>
        </xdr:to>
        <xdr:sp macro="" textlink="">
          <xdr:nvSpPr>
            <xdr:cNvPr id="8199" name="Drop Down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34</xdr:row>
          <xdr:rowOff>0</xdr:rowOff>
        </xdr:from>
        <xdr:to>
          <xdr:col>13</xdr:col>
          <xdr:colOff>638175</xdr:colOff>
          <xdr:row>35</xdr:row>
          <xdr:rowOff>38100</xdr:rowOff>
        </xdr:to>
        <xdr:sp macro="" textlink="">
          <xdr:nvSpPr>
            <xdr:cNvPr id="8200" name="Drop Down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34</xdr:row>
          <xdr:rowOff>0</xdr:rowOff>
        </xdr:from>
        <xdr:to>
          <xdr:col>13</xdr:col>
          <xdr:colOff>638175</xdr:colOff>
          <xdr:row>35</xdr:row>
          <xdr:rowOff>38100</xdr:rowOff>
        </xdr:to>
        <xdr:sp macro="" textlink="">
          <xdr:nvSpPr>
            <xdr:cNvPr id="8201" name="Drop Down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</xdr:row>
          <xdr:rowOff>28575</xdr:rowOff>
        </xdr:from>
        <xdr:to>
          <xdr:col>13</xdr:col>
          <xdr:colOff>609600</xdr:colOff>
          <xdr:row>9</xdr:row>
          <xdr:rowOff>66675</xdr:rowOff>
        </xdr:to>
        <xdr:sp macro="" textlink="">
          <xdr:nvSpPr>
            <xdr:cNvPr id="8202" name="Drop Down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3</xdr:row>
          <xdr:rowOff>9525</xdr:rowOff>
        </xdr:from>
        <xdr:to>
          <xdr:col>13</xdr:col>
          <xdr:colOff>409575</xdr:colOff>
          <xdr:row>4</xdr:row>
          <xdr:rowOff>114300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8</xdr:row>
          <xdr:rowOff>0</xdr:rowOff>
        </xdr:from>
        <xdr:to>
          <xdr:col>14</xdr:col>
          <xdr:colOff>0</xdr:colOff>
          <xdr:row>9</xdr:row>
          <xdr:rowOff>38100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11</xdr:row>
          <xdr:rowOff>19050</xdr:rowOff>
        </xdr:from>
        <xdr:to>
          <xdr:col>13</xdr:col>
          <xdr:colOff>619125</xdr:colOff>
          <xdr:row>12</xdr:row>
          <xdr:rowOff>66675</xdr:rowOff>
        </xdr:to>
        <xdr:sp macro="" textlink="">
          <xdr:nvSpPr>
            <xdr:cNvPr id="9220" name="Drop Dow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18</xdr:row>
          <xdr:rowOff>0</xdr:rowOff>
        </xdr:from>
        <xdr:to>
          <xdr:col>14</xdr:col>
          <xdr:colOff>0</xdr:colOff>
          <xdr:row>19</xdr:row>
          <xdr:rowOff>38100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28575</xdr:rowOff>
        </xdr:from>
        <xdr:to>
          <xdr:col>13</xdr:col>
          <xdr:colOff>619125</xdr:colOff>
          <xdr:row>26</xdr:row>
          <xdr:rowOff>66675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32</xdr:row>
          <xdr:rowOff>9525</xdr:rowOff>
        </xdr:from>
        <xdr:to>
          <xdr:col>13</xdr:col>
          <xdr:colOff>609600</xdr:colOff>
          <xdr:row>33</xdr:row>
          <xdr:rowOff>66675</xdr:rowOff>
        </xdr:to>
        <xdr:sp macro="" textlink="">
          <xdr:nvSpPr>
            <xdr:cNvPr id="9223" name="Drop Down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</xdr:row>
          <xdr:rowOff>238125</xdr:rowOff>
        </xdr:from>
        <xdr:to>
          <xdr:col>13</xdr:col>
          <xdr:colOff>390525</xdr:colOff>
          <xdr:row>4</xdr:row>
          <xdr:rowOff>104775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8</xdr:row>
          <xdr:rowOff>9525</xdr:rowOff>
        </xdr:from>
        <xdr:to>
          <xdr:col>14</xdr:col>
          <xdr:colOff>0</xdr:colOff>
          <xdr:row>9</xdr:row>
          <xdr:rowOff>47625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</xdr:row>
          <xdr:rowOff>0</xdr:rowOff>
        </xdr:from>
        <xdr:to>
          <xdr:col>14</xdr:col>
          <xdr:colOff>0</xdr:colOff>
          <xdr:row>16</xdr:row>
          <xdr:rowOff>38100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</xdr:row>
          <xdr:rowOff>19050</xdr:rowOff>
        </xdr:from>
        <xdr:to>
          <xdr:col>13</xdr:col>
          <xdr:colOff>609600</xdr:colOff>
          <xdr:row>23</xdr:row>
          <xdr:rowOff>66675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0</xdr:rowOff>
        </xdr:from>
        <xdr:to>
          <xdr:col>13</xdr:col>
          <xdr:colOff>609600</xdr:colOff>
          <xdr:row>30</xdr:row>
          <xdr:rowOff>38100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36</xdr:row>
          <xdr:rowOff>47625</xdr:rowOff>
        </xdr:from>
        <xdr:to>
          <xdr:col>14</xdr:col>
          <xdr:colOff>0</xdr:colOff>
          <xdr:row>37</xdr:row>
          <xdr:rowOff>19050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2</xdr:row>
          <xdr:rowOff>228600</xdr:rowOff>
        </xdr:from>
        <xdr:to>
          <xdr:col>13</xdr:col>
          <xdr:colOff>390525</xdr:colOff>
          <xdr:row>4</xdr:row>
          <xdr:rowOff>114300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7</xdr:row>
          <xdr:rowOff>295275</xdr:rowOff>
        </xdr:from>
        <xdr:to>
          <xdr:col>14</xdr:col>
          <xdr:colOff>0</xdr:colOff>
          <xdr:row>9</xdr:row>
          <xdr:rowOff>28575</xdr:rowOff>
        </xdr:to>
        <xdr:sp macro="" textlink="">
          <xdr:nvSpPr>
            <xdr:cNvPr id="11267" name="Drop Dow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</xdr:row>
          <xdr:rowOff>28575</xdr:rowOff>
        </xdr:from>
        <xdr:to>
          <xdr:col>13</xdr:col>
          <xdr:colOff>600075</xdr:colOff>
          <xdr:row>13</xdr:row>
          <xdr:rowOff>66675</xdr:rowOff>
        </xdr:to>
        <xdr:sp macro="" textlink="">
          <xdr:nvSpPr>
            <xdr:cNvPr id="11268" name="Drop Dow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</xdr:row>
          <xdr:rowOff>9525</xdr:rowOff>
        </xdr:from>
        <xdr:to>
          <xdr:col>13</xdr:col>
          <xdr:colOff>609600</xdr:colOff>
          <xdr:row>20</xdr:row>
          <xdr:rowOff>66675</xdr:rowOff>
        </xdr:to>
        <xdr:sp macro="" textlink="">
          <xdr:nvSpPr>
            <xdr:cNvPr id="11269" name="Drop Dow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26</xdr:row>
          <xdr:rowOff>9525</xdr:rowOff>
        </xdr:from>
        <xdr:to>
          <xdr:col>14</xdr:col>
          <xdr:colOff>9525</xdr:colOff>
          <xdr:row>27</xdr:row>
          <xdr:rowOff>66675</xdr:rowOff>
        </xdr:to>
        <xdr:sp macro="" textlink="">
          <xdr:nvSpPr>
            <xdr:cNvPr id="11270" name="Drop Dow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33</xdr:row>
          <xdr:rowOff>9525</xdr:rowOff>
        </xdr:from>
        <xdr:to>
          <xdr:col>14</xdr:col>
          <xdr:colOff>9525</xdr:colOff>
          <xdr:row>34</xdr:row>
          <xdr:rowOff>66675</xdr:rowOff>
        </xdr:to>
        <xdr:sp macro="" textlink="">
          <xdr:nvSpPr>
            <xdr:cNvPr id="11272" name="Drop Dow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5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9.xml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5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55.xml"/><Relationship Id="rId5" Type="http://schemas.openxmlformats.org/officeDocument/2006/relationships/ctrlProp" Target="../ctrlProps/ctrlProp54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3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6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61.xml"/><Relationship Id="rId5" Type="http://schemas.openxmlformats.org/officeDocument/2006/relationships/ctrlProp" Target="../ctrlProps/ctrlProp60.xml"/><Relationship Id="rId10" Type="http://schemas.openxmlformats.org/officeDocument/2006/relationships/ctrlProp" Target="../ctrlProps/ctrlProp65.xml"/><Relationship Id="rId4" Type="http://schemas.openxmlformats.org/officeDocument/2006/relationships/ctrlProp" Target="../ctrlProps/ctrlProp59.xml"/><Relationship Id="rId9" Type="http://schemas.openxmlformats.org/officeDocument/2006/relationships/ctrlProp" Target="../ctrlProps/ctrlProp6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6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68.xml"/><Relationship Id="rId5" Type="http://schemas.openxmlformats.org/officeDocument/2006/relationships/ctrlProp" Target="../ctrlProps/ctrlProp67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6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75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5" Type="http://schemas.openxmlformats.org/officeDocument/2006/relationships/ctrlProp" Target="../ctrlProps/ctrlProp73.xml"/><Relationship Id="rId10" Type="http://schemas.openxmlformats.org/officeDocument/2006/relationships/ctrlProp" Target="../ctrlProps/ctrlProp7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0" Type="http://schemas.openxmlformats.org/officeDocument/2006/relationships/ctrlProp" Target="../ctrlProps/ctrlProp39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42"/>
  <sheetViews>
    <sheetView tabSelected="1" workbookViewId="0">
      <selection activeCell="G19" sqref="G19"/>
    </sheetView>
  </sheetViews>
  <sheetFormatPr baseColWidth="10" defaultRowHeight="12.75" x14ac:dyDescent="0.2"/>
  <cols>
    <col min="1" max="1" width="106.140625" customWidth="1"/>
  </cols>
  <sheetData>
    <row r="1" spans="1:5" ht="13.5" thickBot="1" x14ac:dyDescent="0.25"/>
    <row r="2" spans="1:5" ht="18.75" thickBot="1" x14ac:dyDescent="0.3">
      <c r="A2" s="153" t="s">
        <v>87</v>
      </c>
      <c r="B2" s="166"/>
      <c r="C2" s="167"/>
      <c r="D2" s="166"/>
      <c r="E2" s="166"/>
    </row>
    <row r="4" spans="1:5" ht="30" customHeight="1" x14ac:dyDescent="0.2">
      <c r="A4" s="154" t="s">
        <v>88</v>
      </c>
    </row>
    <row r="6" spans="1:5" x14ac:dyDescent="0.2">
      <c r="A6" s="156" t="s">
        <v>89</v>
      </c>
    </row>
    <row r="8" spans="1:5" x14ac:dyDescent="0.2">
      <c r="A8" s="157" t="s">
        <v>90</v>
      </c>
    </row>
    <row r="9" spans="1:5" x14ac:dyDescent="0.2">
      <c r="A9" s="159" t="s">
        <v>91</v>
      </c>
    </row>
    <row r="11" spans="1:5" ht="25.5" x14ac:dyDescent="0.2">
      <c r="A11" s="161" t="s">
        <v>92</v>
      </c>
    </row>
    <row r="12" spans="1:5" x14ac:dyDescent="0.2">
      <c r="A12" s="155" t="s">
        <v>93</v>
      </c>
    </row>
    <row r="14" spans="1:5" x14ac:dyDescent="0.2">
      <c r="A14" s="162" t="s">
        <v>94</v>
      </c>
    </row>
    <row r="16" spans="1:5" x14ac:dyDescent="0.2">
      <c r="A16" s="163" t="s">
        <v>114</v>
      </c>
    </row>
    <row r="17" spans="1:1" x14ac:dyDescent="0.2">
      <c r="A17" s="160" t="s">
        <v>95</v>
      </c>
    </row>
    <row r="18" spans="1:1" x14ac:dyDescent="0.2">
      <c r="A18" s="164" t="s">
        <v>96</v>
      </c>
    </row>
    <row r="20" spans="1:1" x14ac:dyDescent="0.2">
      <c r="A20" s="159" t="s">
        <v>97</v>
      </c>
    </row>
    <row r="22" spans="1:1" x14ac:dyDescent="0.2">
      <c r="A22" s="157" t="s">
        <v>98</v>
      </c>
    </row>
    <row r="23" spans="1:1" x14ac:dyDescent="0.2">
      <c r="A23" s="154" t="s">
        <v>99</v>
      </c>
    </row>
    <row r="25" spans="1:1" x14ac:dyDescent="0.2">
      <c r="A25" s="160" t="s">
        <v>100</v>
      </c>
    </row>
    <row r="26" spans="1:1" x14ac:dyDescent="0.2">
      <c r="A26" s="160" t="s">
        <v>101</v>
      </c>
    </row>
    <row r="28" spans="1:1" x14ac:dyDescent="0.2">
      <c r="A28" s="158" t="s">
        <v>102</v>
      </c>
    </row>
    <row r="29" spans="1:1" x14ac:dyDescent="0.2">
      <c r="A29" s="158" t="s">
        <v>103</v>
      </c>
    </row>
    <row r="30" spans="1:1" x14ac:dyDescent="0.2">
      <c r="A30" s="158" t="s">
        <v>104</v>
      </c>
    </row>
    <row r="31" spans="1:1" x14ac:dyDescent="0.2">
      <c r="A31" s="158" t="s">
        <v>105</v>
      </c>
    </row>
    <row r="32" spans="1:1" x14ac:dyDescent="0.2">
      <c r="A32" s="158" t="s">
        <v>106</v>
      </c>
    </row>
    <row r="33" spans="1:1" x14ac:dyDescent="0.2">
      <c r="A33" s="158" t="s">
        <v>107</v>
      </c>
    </row>
    <row r="34" spans="1:1" x14ac:dyDescent="0.2">
      <c r="A34" s="158" t="s">
        <v>108</v>
      </c>
    </row>
    <row r="35" spans="1:1" x14ac:dyDescent="0.2">
      <c r="A35" s="158" t="s">
        <v>109</v>
      </c>
    </row>
    <row r="37" spans="1:1" x14ac:dyDescent="0.2">
      <c r="A37" s="158" t="s">
        <v>110</v>
      </c>
    </row>
    <row r="38" spans="1:1" ht="25.5" x14ac:dyDescent="0.2">
      <c r="A38" s="154" t="s">
        <v>111</v>
      </c>
    </row>
    <row r="40" spans="1:1" ht="15.75" x14ac:dyDescent="0.25">
      <c r="A40" s="165" t="s">
        <v>112</v>
      </c>
    </row>
    <row r="42" spans="1:1" x14ac:dyDescent="0.2">
      <c r="A42" s="158" t="s">
        <v>113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theme="9" tint="0.59999389629810485"/>
    <pageSetUpPr fitToPage="1"/>
  </sheetPr>
  <dimension ref="A1:AO64"/>
  <sheetViews>
    <sheetView showGridLines="0" zoomScale="115" zoomScaleNormal="115" workbookViewId="0">
      <selection activeCell="E9" sqref="E9:F13"/>
    </sheetView>
  </sheetViews>
  <sheetFormatPr baseColWidth="10" defaultColWidth="11.42578125" defaultRowHeight="15" x14ac:dyDescent="0.2"/>
  <cols>
    <col min="1" max="1" width="7.7109375" style="17" customWidth="1"/>
    <col min="2" max="2" width="4.42578125" style="17" customWidth="1"/>
    <col min="3" max="3" width="6" style="17" customWidth="1"/>
    <col min="4" max="4" width="10.7109375" style="17" bestFit="1" customWidth="1"/>
    <col min="5" max="10" width="9.28515625" style="17" customWidth="1"/>
    <col min="11" max="12" width="11.5703125" style="17" customWidth="1"/>
    <col min="13" max="13" width="9.28515625" style="17" customWidth="1"/>
    <col min="14" max="14" width="9.28515625" style="19" customWidth="1"/>
    <col min="15" max="16" width="11.42578125" style="17"/>
    <col min="17" max="29" width="11.42578125" style="17" hidden="1" customWidth="1"/>
    <col min="30" max="30" width="2.5703125" style="17" hidden="1" customWidth="1"/>
    <col min="31" max="32" width="2.5703125" style="67" hidden="1" customWidth="1"/>
    <col min="33" max="33" width="5.28515625" style="67" hidden="1" customWidth="1"/>
    <col min="34" max="34" width="4.85546875" style="17" hidden="1" customWidth="1"/>
    <col min="35" max="35" width="2.5703125" style="17" hidden="1" customWidth="1"/>
    <col min="36" max="36" width="12" style="17" hidden="1" customWidth="1"/>
    <col min="37" max="37" width="8.140625" style="17" hidden="1" customWidth="1"/>
    <col min="38" max="38" width="8.28515625" style="17" hidden="1" customWidth="1"/>
    <col min="39" max="39" width="15.7109375" style="17" hidden="1" customWidth="1"/>
    <col min="40" max="41" width="11.42578125" style="17" hidden="1" customWidth="1"/>
    <col min="42" max="43" width="11.42578125" style="17" customWidth="1"/>
    <col min="44" max="16384" width="11.42578125" style="17"/>
  </cols>
  <sheetData>
    <row r="1" spans="1:39" ht="25.5" x14ac:dyDescent="0.35">
      <c r="A1" s="345" t="s">
        <v>13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7"/>
      <c r="AM1" s="17">
        <f>IF(($C$13=6)*AND($AL$13&gt;$L$13),$AL$13,$L$13)</f>
        <v>0</v>
      </c>
    </row>
    <row r="2" spans="1:39" ht="36" customHeight="1" x14ac:dyDescent="0.2"/>
    <row r="3" spans="1:39" ht="18.75" customHeight="1" x14ac:dyDescent="0.25">
      <c r="A3" s="83">
        <f>Person!$G$2</f>
        <v>0</v>
      </c>
      <c r="B3" s="54"/>
      <c r="C3" s="54"/>
      <c r="D3" s="54"/>
      <c r="E3" s="54"/>
      <c r="F3" s="55"/>
      <c r="K3" s="348" t="s">
        <v>58</v>
      </c>
      <c r="L3" s="348"/>
      <c r="M3" s="314">
        <f>IF(M4=1,Person!G14, IF(M4=2,Person!O14,IF(M4=3,Person!W14,IF(M4=4,Person!AE14,"FALSCH"))))</f>
        <v>0</v>
      </c>
      <c r="N3" s="314"/>
    </row>
    <row r="4" spans="1:39" ht="18.75" customHeight="1" x14ac:dyDescent="0.25">
      <c r="A4" s="84">
        <f>Person!$G$3</f>
        <v>0</v>
      </c>
      <c r="B4" s="56"/>
      <c r="C4" s="56"/>
      <c r="D4" s="56"/>
      <c r="E4" s="56"/>
      <c r="F4" s="57"/>
      <c r="K4" s="348" t="s">
        <v>59</v>
      </c>
      <c r="L4" s="348"/>
      <c r="M4" s="53">
        <v>1</v>
      </c>
      <c r="N4" s="68"/>
      <c r="AM4" s="17">
        <f>IF($C$13=6+AND($AL$13&lt;$L$13),$AL$13,$L$13)</f>
        <v>0</v>
      </c>
    </row>
    <row r="5" spans="1:39" s="60" customFormat="1" ht="39" customHeight="1" x14ac:dyDescent="0.4">
      <c r="A5" s="59">
        <v>44774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AE5" s="70"/>
      <c r="AF5" s="70"/>
      <c r="AG5" s="70"/>
      <c r="AM5" s="17"/>
    </row>
    <row r="6" spans="1:39" ht="21" customHeight="1" x14ac:dyDescent="0.2">
      <c r="A6" s="61"/>
      <c r="B6" s="61"/>
      <c r="C6" s="61"/>
      <c r="N6" s="17"/>
      <c r="AM6" s="17">
        <f>IF(AND($C$13=6,$AL$13&gt;$L$13),$AL$13,$L$13)</f>
        <v>0</v>
      </c>
    </row>
    <row r="7" spans="1:39" ht="24" customHeight="1" x14ac:dyDescent="0.25">
      <c r="A7" s="22" t="s">
        <v>14</v>
      </c>
      <c r="B7" s="23"/>
      <c r="C7" s="24" t="s">
        <v>15</v>
      </c>
      <c r="D7" s="25" t="s">
        <v>52</v>
      </c>
      <c r="E7" s="26" t="s">
        <v>16</v>
      </c>
      <c r="F7" s="26"/>
      <c r="G7" s="27" t="s">
        <v>17</v>
      </c>
      <c r="H7" s="26"/>
      <c r="I7" s="27" t="s">
        <v>18</v>
      </c>
      <c r="J7" s="28"/>
      <c r="K7" s="29" t="s">
        <v>14</v>
      </c>
      <c r="L7" s="30" t="s">
        <v>14</v>
      </c>
      <c r="M7" s="31" t="s">
        <v>19</v>
      </c>
      <c r="N7" s="31" t="s">
        <v>19</v>
      </c>
      <c r="O7" s="334" t="s">
        <v>72</v>
      </c>
      <c r="P7" s="335"/>
    </row>
    <row r="8" spans="1:39" ht="24" customHeight="1" x14ac:dyDescent="0.25">
      <c r="A8" s="32"/>
      <c r="B8" s="33"/>
      <c r="C8" s="34" t="s">
        <v>20</v>
      </c>
      <c r="D8" s="35" t="s">
        <v>51</v>
      </c>
      <c r="E8" s="36" t="s">
        <v>21</v>
      </c>
      <c r="F8" s="37" t="s">
        <v>22</v>
      </c>
      <c r="G8" s="37" t="s">
        <v>21</v>
      </c>
      <c r="H8" s="37" t="s">
        <v>22</v>
      </c>
      <c r="I8" s="37" t="s">
        <v>21</v>
      </c>
      <c r="J8" s="35" t="s">
        <v>22</v>
      </c>
      <c r="K8" s="36" t="s">
        <v>23</v>
      </c>
      <c r="L8" s="38" t="s">
        <v>24</v>
      </c>
      <c r="M8" s="39" t="s">
        <v>23</v>
      </c>
      <c r="N8" s="39" t="s">
        <v>24</v>
      </c>
      <c r="O8" s="336"/>
      <c r="P8" s="337"/>
      <c r="AD8" s="342" t="s">
        <v>68</v>
      </c>
      <c r="AE8" s="343"/>
      <c r="AF8" s="343"/>
      <c r="AG8" s="343"/>
      <c r="AH8" s="343"/>
      <c r="AI8" s="344"/>
      <c r="AJ8" s="17" t="s">
        <v>16</v>
      </c>
      <c r="AK8" s="17" t="s">
        <v>69</v>
      </c>
      <c r="AL8" s="17" t="s">
        <v>70</v>
      </c>
      <c r="AM8" s="17" t="s">
        <v>71</v>
      </c>
    </row>
    <row r="9" spans="1:39" ht="24" customHeight="1" x14ac:dyDescent="0.2">
      <c r="A9" s="13">
        <f>Kalender!B217</f>
        <v>44774</v>
      </c>
      <c r="B9" s="194" t="str">
        <f>Kalender!C217</f>
        <v>Mo</v>
      </c>
      <c r="C9" s="3">
        <v>1</v>
      </c>
      <c r="D9" s="14" t="str">
        <f>IF(C9=0,"arbeitsfreier Tag",IF(C9=1,"AZ",IF(C9=2,"gesetzl. Feiertag",IF(C9=3,"Tarifurlaub",IF(C9=4,"Sonderurlaub",IF(C9=5,"krank (Arbeitsunfähigkeit)",IF(C9=6,"Aus-/Weiterbildung/Dienstreise","Zeitausgleich")))))))</f>
        <v>AZ</v>
      </c>
      <c r="E9" s="278"/>
      <c r="F9" s="278"/>
      <c r="G9" s="5"/>
      <c r="H9" s="5"/>
      <c r="I9" s="5"/>
      <c r="J9" s="11"/>
      <c r="K9" s="40">
        <f>IF(C9=0,AL9,IF(C9=1,AL9,IF(C9=2,L9,IF(C9=3,L9,IF(C9=4,L9,IF(C9=5,L9,IF(C9=6,AM9,IF(C9=7,0,"falsch"))))))))</f>
        <v>0</v>
      </c>
      <c r="L9" s="41">
        <f>SUM(AI9)</f>
        <v>0</v>
      </c>
      <c r="M9" s="275">
        <v>1</v>
      </c>
      <c r="N9" s="273"/>
      <c r="O9" s="338"/>
      <c r="P9" s="339"/>
      <c r="AC9" s="17" t="str">
        <f>B9</f>
        <v>Mo</v>
      </c>
      <c r="AD9" s="17">
        <f t="shared" ref="AD9:AD39" si="0">SUM($M$4)</f>
        <v>1</v>
      </c>
      <c r="AE9" s="67">
        <f>SUM($M$9)</f>
        <v>1</v>
      </c>
      <c r="AF9" s="67">
        <f>VLOOKUP(AC9,Varianten_Kombi!L:N,2,0)</f>
        <v>1</v>
      </c>
      <c r="AG9" s="67" t="str">
        <f>CONCATENATE(AD9,AE9,AF9)</f>
        <v>111</v>
      </c>
      <c r="AH9" s="17" t="str">
        <f>B9</f>
        <v>Mo</v>
      </c>
      <c r="AI9" s="17">
        <f>VLOOKUP(AG9,Varianten_Kombi!$E$4:$G$143,3)</f>
        <v>0</v>
      </c>
      <c r="AJ9" s="49">
        <f>(F9-E9)*24</f>
        <v>0</v>
      </c>
      <c r="AK9" s="49">
        <f>((H9-G9)+(J9-I9))*24</f>
        <v>0</v>
      </c>
      <c r="AL9" s="139">
        <f>IF(AJ9&gt;9.5,IF(AK9&gt;0.75,(AJ9-AK9),(AJ9-0.75)),IF(AJ9&gt;6,IF(AK9&gt;0.5,(AJ9-AK9),(AJ9-0.5)),IF(AJ9&lt;=6,(AJ9-AK9))))</f>
        <v>0</v>
      </c>
      <c r="AM9" s="17">
        <f>IF((C9=6)*AND(AL9&gt;L9),AL9,L9)</f>
        <v>0</v>
      </c>
    </row>
    <row r="10" spans="1:39" ht="24" customHeight="1" x14ac:dyDescent="0.2">
      <c r="A10" s="13">
        <f>Kalender!B218</f>
        <v>44775</v>
      </c>
      <c r="B10" s="194" t="str">
        <f>Kalender!C218</f>
        <v>Di</v>
      </c>
      <c r="C10" s="3">
        <v>1</v>
      </c>
      <c r="D10" s="14" t="str">
        <f t="shared" ref="D10" si="1">IF(C10=0,"arbeitsfreier Tag",IF(C10=1,"AZ",IF(C10=2,"gesetzl. Feiertag",IF(C10=3,"Tarifurlaub",IF(C10=4,"Sonderurlaub",IF(C10=5,"krank (Arbeitsunfähigkeit)",IF(C10=6,"Aus-/Weiterbildung/Dienstreise","Zeitausgleich")))))))</f>
        <v>AZ</v>
      </c>
      <c r="E10" s="278"/>
      <c r="F10" s="278"/>
      <c r="G10" s="5"/>
      <c r="H10" s="5"/>
      <c r="I10" s="5"/>
      <c r="J10" s="11"/>
      <c r="K10" s="40">
        <f t="shared" ref="K10" si="2">IF(C10=0,AL10,IF(C10=1,AL10,IF(C10=2,L10,IF(C10=3,L10,IF(C10=4,L10,IF(C10=5,L10,IF(C10=6,AM10,IF(C10=7,0,"falsch"))))))))</f>
        <v>0</v>
      </c>
      <c r="L10" s="41">
        <f t="shared" ref="L10" si="3">SUM(AI10)</f>
        <v>0</v>
      </c>
      <c r="M10" s="52"/>
      <c r="N10" s="273"/>
      <c r="O10" s="331"/>
      <c r="P10" s="332"/>
      <c r="AC10" s="17" t="str">
        <f t="shared" ref="AC10:AC39" si="4">B10</f>
        <v>Di</v>
      </c>
      <c r="AD10" s="17">
        <f t="shared" si="0"/>
        <v>1</v>
      </c>
      <c r="AE10" s="67">
        <f t="shared" ref="AE10:AE15" si="5">SUM($M$9)</f>
        <v>1</v>
      </c>
      <c r="AF10" s="67">
        <f>VLOOKUP(AC10,Varianten_Kombi!L:N,2,0)</f>
        <v>2</v>
      </c>
      <c r="AG10" s="67" t="str">
        <f t="shared" ref="AG10:AG39" si="6">CONCATENATE(AD10,AE10,AF10)</f>
        <v>112</v>
      </c>
      <c r="AH10" s="17" t="str">
        <f>B10</f>
        <v>Di</v>
      </c>
      <c r="AI10" s="17">
        <f>VLOOKUP(AG10,Varianten_Kombi!$E$4:$G$143,3)</f>
        <v>0</v>
      </c>
      <c r="AJ10" s="49">
        <f>(F10-E10)*24</f>
        <v>0</v>
      </c>
      <c r="AK10" s="49">
        <f>((H10-G10)+(J10-I10))*24</f>
        <v>0</v>
      </c>
      <c r="AL10" s="139">
        <f>IF(AJ10&gt;9.5,IF(AK10&gt;0.75,(AJ10-AK10),(AJ10-0.75)),IF(AJ10&gt;6,IF(AK10&gt;0.5,(AJ10-AK10),(AJ10-0.5)),IF(AJ10&lt;=6,(AJ10-AK10))))</f>
        <v>0</v>
      </c>
      <c r="AM10" s="17">
        <f>IF((C10=6)*AND(AL10&gt;L10),AL10,L10)</f>
        <v>0</v>
      </c>
    </row>
    <row r="11" spans="1:39" ht="24" customHeight="1" x14ac:dyDescent="0.2">
      <c r="A11" s="13">
        <f>Kalender!B219</f>
        <v>44776</v>
      </c>
      <c r="B11" s="194" t="str">
        <f>Kalender!C219</f>
        <v>Mi</v>
      </c>
      <c r="C11" s="3">
        <v>1</v>
      </c>
      <c r="D11" s="14" t="str">
        <f>IF(C11=0,"arbeitsfreier Tag",IF(C11=1,"AZ",IF(C11=2,"gesetzl. Feiertag",IF(C11=3,"Tarifurlaub",IF(C11=4,"Sonderurlaub",IF(C11=5,"krank (Arbeitsunfähigkeit)",IF(C11=6,"Aus-/Weiterbildung/Dienstreise","Zeitausgleich")))))))</f>
        <v>AZ</v>
      </c>
      <c r="E11" s="278"/>
      <c r="F11" s="278"/>
      <c r="G11" s="5"/>
      <c r="H11" s="5"/>
      <c r="I11" s="5"/>
      <c r="J11" s="11"/>
      <c r="K11" s="40">
        <f>IF(C11=0,AL11,IF(C11=1,AL11,IF(C11=2,L11,IF(C11=3,L11,IF(C11=4,L11,IF(C11=5,L11,IF(C11=6,AM11,IF(C11=7,0,"falsch"))))))))</f>
        <v>0</v>
      </c>
      <c r="L11" s="41">
        <f>SUM(AI11)</f>
        <v>0</v>
      </c>
      <c r="M11" s="140"/>
      <c r="N11" s="42"/>
      <c r="O11" s="331"/>
      <c r="P11" s="332"/>
      <c r="AC11" s="17" t="str">
        <f t="shared" si="4"/>
        <v>Mi</v>
      </c>
      <c r="AD11" s="17">
        <f t="shared" si="0"/>
        <v>1</v>
      </c>
      <c r="AE11" s="67">
        <f t="shared" si="5"/>
        <v>1</v>
      </c>
      <c r="AF11" s="67">
        <f>VLOOKUP(AC11,Varianten_Kombi!L:N,2,0)</f>
        <v>3</v>
      </c>
      <c r="AG11" s="67" t="str">
        <f t="shared" si="6"/>
        <v>113</v>
      </c>
      <c r="AH11" s="17" t="str">
        <f>B11</f>
        <v>Mi</v>
      </c>
      <c r="AI11" s="17">
        <f>VLOOKUP(AG11,Varianten_Kombi!$E$4:$G$143,3)</f>
        <v>0</v>
      </c>
      <c r="AJ11" s="49">
        <f>(F11-E11)*24</f>
        <v>0</v>
      </c>
      <c r="AK11" s="49">
        <f>((H11-G11)+(J11-I11))*24</f>
        <v>0</v>
      </c>
      <c r="AL11" s="139">
        <f>IF(AJ11&gt;9.5,IF(AK11&gt;0.75,(AJ11-AK11),(AJ11-0.75)),IF(AJ11&gt;6,IF(AK11&gt;0.5,(AJ11-AK11),(AJ11-0.5)),IF(AJ11&lt;=6,(AJ11-AK11))))</f>
        <v>0</v>
      </c>
      <c r="AM11" s="17">
        <f>IF((C11=6)*AND(AL11&gt;L11),AL11,L11)</f>
        <v>0</v>
      </c>
    </row>
    <row r="12" spans="1:39" ht="24" customHeight="1" x14ac:dyDescent="0.2">
      <c r="A12" s="13">
        <f>Kalender!B220</f>
        <v>44777</v>
      </c>
      <c r="B12" s="194" t="str">
        <f>Kalender!C220</f>
        <v>Do</v>
      </c>
      <c r="C12" s="3">
        <v>1</v>
      </c>
      <c r="D12" s="14" t="str">
        <f>IF(C12=0,"arbeitsfreier Tag",IF(C12=1,"AZ",IF(C12=2,"gesetzl. Feiertag",IF(C12=3,"Tarifurlaub",IF(C12=4,"Sonderurlaub",IF(C12=5,"krank (Arbeitsunfähigkeit)",IF(C12=6,"Aus-/Weiterbildung/Dienstreise","Zeitausgleich")))))))</f>
        <v>AZ</v>
      </c>
      <c r="E12" s="278"/>
      <c r="F12" s="278"/>
      <c r="G12" s="5"/>
      <c r="H12" s="5"/>
      <c r="I12" s="5"/>
      <c r="J12" s="11"/>
      <c r="K12" s="40">
        <f>IF(C12=0,AL12,IF(C12=1,AL12,IF(C12=2,L12,IF(C12=3,L12,IF(C12=4,L12,IF(C12=5,L12,IF(C12=6,AM12,IF(C12=7,0,"falsch"))))))))</f>
        <v>0</v>
      </c>
      <c r="L12" s="41">
        <f>SUM(AI12)</f>
        <v>0</v>
      </c>
      <c r="M12" s="62"/>
      <c r="N12" s="42"/>
      <c r="O12" s="331"/>
      <c r="P12" s="332"/>
      <c r="AC12" s="17" t="str">
        <f t="shared" si="4"/>
        <v>Do</v>
      </c>
      <c r="AD12" s="17">
        <f t="shared" si="0"/>
        <v>1</v>
      </c>
      <c r="AE12" s="67">
        <f t="shared" si="5"/>
        <v>1</v>
      </c>
      <c r="AF12" s="67">
        <f>VLOOKUP(AC12,Varianten_Kombi!L:N,2,0)</f>
        <v>4</v>
      </c>
      <c r="AG12" s="67" t="str">
        <f t="shared" si="6"/>
        <v>114</v>
      </c>
      <c r="AH12" s="17" t="str">
        <f>B12</f>
        <v>Do</v>
      </c>
      <c r="AI12" s="17">
        <f>VLOOKUP(AG12,Varianten_Kombi!$E$4:$G$143,3)</f>
        <v>0</v>
      </c>
      <c r="AJ12" s="49">
        <f>(F12-E12)*24</f>
        <v>0</v>
      </c>
      <c r="AK12" s="49">
        <f>((H12-G12)+(J12-I12))*24</f>
        <v>0</v>
      </c>
      <c r="AL12" s="139">
        <f>IF(AJ12&gt;9.5,IF(AK12&gt;0.75,(AJ12-AK12),(AJ12-0.75)),IF(AJ12&gt;6,IF(AK12&gt;0.5,(AJ12-AK12),(AJ12-0.5)),IF(AJ12&lt;=6,(AJ12-AK12))))</f>
        <v>0</v>
      </c>
      <c r="AM12" s="17">
        <f>IF((C12=6)*AND(AL12&gt;L12),AL12,L12)</f>
        <v>0</v>
      </c>
    </row>
    <row r="13" spans="1:39" ht="24" customHeight="1" x14ac:dyDescent="0.2">
      <c r="A13" s="13">
        <f>Kalender!B221</f>
        <v>44778</v>
      </c>
      <c r="B13" s="194" t="str">
        <f>Kalender!C221</f>
        <v>Fr</v>
      </c>
      <c r="C13" s="3">
        <v>1</v>
      </c>
      <c r="D13" s="14" t="str">
        <f t="shared" ref="D13:D14" si="7">IF(C13=0,"arbeitsfreier Tag",IF(C13=1,"AZ",IF(C13=2,"gesetzl. Feiertag",IF(C13=3,"Tarifurlaub",IF(C13=4,"Sonderurlaub",IF(C13=5,"krank (Arbeitsunfähigkeit)",IF(C13=6,"Aus-/Weiterbildung/Dienstreise","Zeitausgleich")))))))</f>
        <v>AZ</v>
      </c>
      <c r="E13" s="278"/>
      <c r="F13" s="278"/>
      <c r="G13" s="5"/>
      <c r="H13" s="5"/>
      <c r="I13" s="5"/>
      <c r="J13" s="11"/>
      <c r="K13" s="40">
        <f t="shared" ref="K13:K14" si="8">IF(C13=0,AL13,IF(C13=1,AL13,IF(C13=2,L13,IF(C13=3,L13,IF(C13=4,L13,IF(C13=5,L13,IF(C13=6,AM13,IF(C13=7,0,"falsch"))))))))</f>
        <v>0</v>
      </c>
      <c r="L13" s="41">
        <f t="shared" ref="L13:L14" si="9">SUM(AI13)</f>
        <v>0</v>
      </c>
      <c r="O13" s="331"/>
      <c r="P13" s="332"/>
      <c r="AC13" s="17" t="str">
        <f t="shared" si="4"/>
        <v>Fr</v>
      </c>
      <c r="AD13" s="17">
        <f t="shared" si="0"/>
        <v>1</v>
      </c>
      <c r="AE13" s="67">
        <f t="shared" si="5"/>
        <v>1</v>
      </c>
      <c r="AF13" s="67">
        <f>VLOOKUP(AC13,Varianten_Kombi!L:N,2,0)</f>
        <v>5</v>
      </c>
      <c r="AG13" s="67" t="str">
        <f t="shared" si="6"/>
        <v>115</v>
      </c>
      <c r="AH13" s="17" t="str">
        <f t="shared" ref="AH13:AH14" si="10">B13</f>
        <v>Fr</v>
      </c>
      <c r="AI13" s="17">
        <f>VLOOKUP(AG13,Varianten_Kombi!$E$4:$G$143,3)</f>
        <v>0</v>
      </c>
      <c r="AJ13" s="49">
        <f t="shared" ref="AJ13:AJ14" si="11">(F13-E13)*24</f>
        <v>0</v>
      </c>
      <c r="AK13" s="49">
        <f t="shared" ref="AK13:AK14" si="12">((H13-G13)+(J13-I13))*24</f>
        <v>0</v>
      </c>
      <c r="AL13" s="139">
        <f t="shared" ref="AL13:AL14" si="13">IF(AJ13&gt;9.5,IF(AK13&gt;0.75,(AJ13-AK13),(AJ13-0.75)),IF(AJ13&gt;6,IF(AK13&gt;0.5,(AJ13-AK13),(AJ13-0.5)),IF(AJ13&lt;=6,(AJ13-AK13))))</f>
        <v>0</v>
      </c>
      <c r="AM13" s="17">
        <f t="shared" ref="AM13:AM14" si="14">IF((C13=6)*AND(AL13&gt;L13),AL13,L13)</f>
        <v>0</v>
      </c>
    </row>
    <row r="14" spans="1:39" ht="24" customHeight="1" x14ac:dyDescent="0.2">
      <c r="A14" s="13">
        <f>Kalender!B222</f>
        <v>44779</v>
      </c>
      <c r="B14" s="194" t="str">
        <f>Kalender!C222</f>
        <v>Sa</v>
      </c>
      <c r="C14" s="1">
        <v>0</v>
      </c>
      <c r="D14" s="15" t="str">
        <f t="shared" si="7"/>
        <v>arbeitsfreier Tag</v>
      </c>
      <c r="E14" s="8"/>
      <c r="F14" s="7"/>
      <c r="G14" s="7"/>
      <c r="H14" s="7"/>
      <c r="I14" s="7"/>
      <c r="J14" s="183"/>
      <c r="K14" s="50">
        <f t="shared" si="8"/>
        <v>0</v>
      </c>
      <c r="L14" s="48">
        <f t="shared" si="9"/>
        <v>0</v>
      </c>
      <c r="O14" s="331"/>
      <c r="P14" s="332"/>
      <c r="AC14" s="17" t="str">
        <f t="shared" si="4"/>
        <v>Sa</v>
      </c>
      <c r="AD14" s="17">
        <f t="shared" si="0"/>
        <v>1</v>
      </c>
      <c r="AE14" s="67">
        <f t="shared" si="5"/>
        <v>1</v>
      </c>
      <c r="AF14" s="67">
        <f>VLOOKUP(AC14,Varianten_Kombi!L:N,2,0)</f>
        <v>6</v>
      </c>
      <c r="AG14" s="67" t="str">
        <f t="shared" si="6"/>
        <v>116</v>
      </c>
      <c r="AH14" s="17" t="str">
        <f t="shared" si="10"/>
        <v>Sa</v>
      </c>
      <c r="AI14" s="17">
        <f>VLOOKUP(AG14,Varianten_Kombi!$E$4:$G$143,3)</f>
        <v>0</v>
      </c>
      <c r="AJ14" s="49">
        <f t="shared" si="11"/>
        <v>0</v>
      </c>
      <c r="AK14" s="49">
        <f t="shared" si="12"/>
        <v>0</v>
      </c>
      <c r="AL14" s="139">
        <f t="shared" si="13"/>
        <v>0</v>
      </c>
      <c r="AM14" s="17">
        <f t="shared" si="14"/>
        <v>0</v>
      </c>
    </row>
    <row r="15" spans="1:39" ht="24" customHeight="1" x14ac:dyDescent="0.2">
      <c r="A15" s="13">
        <f>Kalender!B223</f>
        <v>44780</v>
      </c>
      <c r="B15" s="194" t="str">
        <f>Kalender!C223</f>
        <v>So</v>
      </c>
      <c r="C15" s="1">
        <v>0</v>
      </c>
      <c r="D15" s="15" t="str">
        <f>IF(C15=0,"arbeitsfreier Tag",IF(C15=1,"AZ",IF(C15=2,"gesetzl. Feiertag",IF(C15=3,"Tarifurlaub",IF(C15=4,"Sonderurlaub",IF(C15=5,"krank (Arbeitsunfähigkeit)",IF(C15=6,"Aus-/Weiterbildung/Dienstreise","Zeitausgleich")))))))</f>
        <v>arbeitsfreier Tag</v>
      </c>
      <c r="E15" s="8"/>
      <c r="F15" s="7"/>
      <c r="G15" s="7"/>
      <c r="H15" s="7"/>
      <c r="I15" s="7"/>
      <c r="J15" s="183"/>
      <c r="K15" s="50">
        <f>IF(C15=0,AL15,IF(C15=1,AL15,IF(C15=2,L15,IF(C15=3,L15,IF(C15=4,L15,IF(C15=5,L15,IF(C15=6,AM15,IF(C15=7,0,"falsch"))))))))</f>
        <v>0</v>
      </c>
      <c r="L15" s="48">
        <f>SUM(AI15)</f>
        <v>0</v>
      </c>
      <c r="M15" s="46">
        <f>SUM(K9:K15)</f>
        <v>0</v>
      </c>
      <c r="N15" s="169">
        <f>SUM(L9:L15)</f>
        <v>0</v>
      </c>
      <c r="O15" s="331"/>
      <c r="P15" s="332"/>
      <c r="AC15" s="17" t="str">
        <f t="shared" si="4"/>
        <v>So</v>
      </c>
      <c r="AD15" s="17">
        <f t="shared" si="0"/>
        <v>1</v>
      </c>
      <c r="AE15" s="67">
        <f t="shared" si="5"/>
        <v>1</v>
      </c>
      <c r="AF15" s="67">
        <f>VLOOKUP(AC15,Varianten_Kombi!L:N,2,0)</f>
        <v>7</v>
      </c>
      <c r="AG15" s="67" t="str">
        <f t="shared" si="6"/>
        <v>117</v>
      </c>
      <c r="AH15" s="17" t="str">
        <f t="shared" ref="AH15:AH33" si="15">B15</f>
        <v>So</v>
      </c>
      <c r="AI15" s="17">
        <f>VLOOKUP(AG15,Varianten_Kombi!$E$4:$G$143,3)</f>
        <v>0</v>
      </c>
      <c r="AJ15" s="49">
        <f t="shared" ref="AJ15:AJ33" si="16">(F15-E15)*24</f>
        <v>0</v>
      </c>
      <c r="AK15" s="49">
        <f t="shared" ref="AK15:AK33" si="17">((H15-G15)+(J15-I15))*24</f>
        <v>0</v>
      </c>
      <c r="AL15" s="139">
        <f t="shared" ref="AL15:AL33" si="18">IF(AJ15&gt;9.5,IF(AK15&gt;0.75,(AJ15-AK15),(AJ15-0.75)),IF(AJ15&gt;6,IF(AK15&gt;0.5,(AJ15-AK15),(AJ15-0.5)),IF(AJ15&lt;=6,(AJ15-AK15))))</f>
        <v>0</v>
      </c>
      <c r="AM15" s="17">
        <f t="shared" ref="AM15:AM33" si="19">IF((C15=6)*AND(AL15&gt;L15),AL15,L15)</f>
        <v>0</v>
      </c>
    </row>
    <row r="16" spans="1:39" ht="24" customHeight="1" x14ac:dyDescent="0.2">
      <c r="A16" s="13">
        <f>Kalender!B224</f>
        <v>44781</v>
      </c>
      <c r="B16" s="194" t="str">
        <f>Kalender!C224</f>
        <v>Mo</v>
      </c>
      <c r="C16" s="3">
        <v>1</v>
      </c>
      <c r="D16" s="14" t="str">
        <f>IF(C16=0,"arbeitsfreier Tag",IF(C16=1,"AZ",IF(C16=2,"gesetzl. Feiertag",IF(C16=3,"Tarifurlaub",IF(C16=4,"Sonderurlaub",IF(C16=5,"krank (Arbeitsunfähigkeit)",IF(C16=6,"Aus-/Weiterbildung/Dienstreise","Zeitausgleich")))))))</f>
        <v>AZ</v>
      </c>
      <c r="E16" s="278"/>
      <c r="F16" s="278"/>
      <c r="G16" s="5"/>
      <c r="H16" s="5"/>
      <c r="I16" s="5"/>
      <c r="J16" s="11"/>
      <c r="K16" s="40">
        <f>IF(C16=0,AL16,IF(C16=1,AL16,IF(C16=2,L16,IF(C16=3,L16,IF(C16=4,L16,IF(C16=5,L16,IF(C16=6,AM16,IF(C16=7,0,"falsch"))))))))</f>
        <v>0</v>
      </c>
      <c r="L16" s="41">
        <f>SUM(AI16)</f>
        <v>0</v>
      </c>
      <c r="M16" s="52">
        <v>2</v>
      </c>
      <c r="N16" s="273"/>
      <c r="O16" s="331"/>
      <c r="P16" s="332"/>
      <c r="AC16" s="17" t="str">
        <f t="shared" si="4"/>
        <v>Mo</v>
      </c>
      <c r="AD16" s="17">
        <f t="shared" si="0"/>
        <v>1</v>
      </c>
      <c r="AE16" s="67">
        <f>SUM($M$16)</f>
        <v>2</v>
      </c>
      <c r="AF16" s="67">
        <f>VLOOKUP(AC16,Varianten_Kombi!L:N,2,0)</f>
        <v>1</v>
      </c>
      <c r="AG16" s="67" t="str">
        <f t="shared" si="6"/>
        <v>121</v>
      </c>
      <c r="AH16" s="17" t="str">
        <f t="shared" si="15"/>
        <v>Mo</v>
      </c>
      <c r="AI16" s="17">
        <f>VLOOKUP(AG16,Varianten_Kombi!$E$4:$G$143,3)</f>
        <v>0</v>
      </c>
      <c r="AJ16" s="49">
        <f t="shared" si="16"/>
        <v>0</v>
      </c>
      <c r="AK16" s="49">
        <f t="shared" si="17"/>
        <v>0</v>
      </c>
      <c r="AL16" s="139">
        <f t="shared" si="18"/>
        <v>0</v>
      </c>
      <c r="AM16" s="17">
        <f t="shared" si="19"/>
        <v>0</v>
      </c>
    </row>
    <row r="17" spans="1:39" ht="24" customHeight="1" x14ac:dyDescent="0.2">
      <c r="A17" s="13">
        <f>Kalender!B225</f>
        <v>44782</v>
      </c>
      <c r="B17" s="194" t="str">
        <f>Kalender!C225</f>
        <v>Di</v>
      </c>
      <c r="C17" s="3">
        <v>1</v>
      </c>
      <c r="D17" s="14" t="str">
        <f t="shared" ref="D17" si="20">IF(C17=0,"arbeitsfreier Tag",IF(C17=1,"AZ",IF(C17=2,"gesetzl. Feiertag",IF(C17=3,"Tarifurlaub",IF(C17=4,"Sonderurlaub",IF(C17=5,"krank (Arbeitsunfähigkeit)",IF(C17=6,"Aus-/Weiterbildung/Dienstreise","Zeitausgleich")))))))</f>
        <v>AZ</v>
      </c>
      <c r="E17" s="278"/>
      <c r="F17" s="278"/>
      <c r="G17" s="5"/>
      <c r="H17" s="5"/>
      <c r="I17" s="5"/>
      <c r="J17" s="11"/>
      <c r="K17" s="40">
        <f t="shared" ref="K17" si="21">IF(C17=0,AL17,IF(C17=1,AL17,IF(C17=2,L17,IF(C17=3,L17,IF(C17=4,L17,IF(C17=5,L17,IF(C17=6,AM17,IF(C17=7,0,"falsch"))))))))</f>
        <v>0</v>
      </c>
      <c r="L17" s="41">
        <f t="shared" ref="L17" si="22">SUM(AI17)</f>
        <v>0</v>
      </c>
      <c r="M17" s="52"/>
      <c r="N17" s="273"/>
      <c r="O17" s="331"/>
      <c r="P17" s="332"/>
      <c r="AC17" s="17" t="str">
        <f t="shared" si="4"/>
        <v>Di</v>
      </c>
      <c r="AD17" s="17">
        <f t="shared" si="0"/>
        <v>1</v>
      </c>
      <c r="AE17" s="67">
        <f>SUM($M$16)</f>
        <v>2</v>
      </c>
      <c r="AF17" s="67">
        <f>VLOOKUP(AC17,Varianten_Kombi!L:N,2,0)</f>
        <v>2</v>
      </c>
      <c r="AG17" s="67" t="str">
        <f t="shared" si="6"/>
        <v>122</v>
      </c>
      <c r="AH17" s="17" t="str">
        <f t="shared" si="15"/>
        <v>Di</v>
      </c>
      <c r="AI17" s="17">
        <f>VLOOKUP(AG17,Varianten_Kombi!$E$4:$G$143,3)</f>
        <v>0</v>
      </c>
      <c r="AJ17" s="49">
        <f t="shared" si="16"/>
        <v>0</v>
      </c>
      <c r="AK17" s="49">
        <f t="shared" si="17"/>
        <v>0</v>
      </c>
      <c r="AL17" s="139">
        <f t="shared" si="18"/>
        <v>0</v>
      </c>
      <c r="AM17" s="17">
        <f t="shared" si="19"/>
        <v>0</v>
      </c>
    </row>
    <row r="18" spans="1:39" ht="24" customHeight="1" x14ac:dyDescent="0.2">
      <c r="A18" s="13">
        <f>Kalender!B226</f>
        <v>44783</v>
      </c>
      <c r="B18" s="194" t="str">
        <f>Kalender!C226</f>
        <v>Mi</v>
      </c>
      <c r="C18" s="3">
        <v>1</v>
      </c>
      <c r="D18" s="14" t="str">
        <f t="shared" ref="D18:D23" si="23">IF(C18=0,"arbeitsfreier Tag",IF(C18=1,"AZ",IF(C18=2,"gesetzl. Feiertag",IF(C18=3,"Tarifurlaub",IF(C18=4,"Sonderurlaub",IF(C18=5,"krank (Arbeitsunfähigkeit)",IF(C18=6,"Aus-/Weiterbildung/Dienstreise","Zeitausgleich")))))))</f>
        <v>AZ</v>
      </c>
      <c r="E18" s="278"/>
      <c r="F18" s="278"/>
      <c r="G18" s="5"/>
      <c r="H18" s="5"/>
      <c r="I18" s="5"/>
      <c r="J18" s="11"/>
      <c r="K18" s="40">
        <f t="shared" ref="K18:K23" si="24">IF(C18=0,AL18,IF(C18=1,AL18,IF(C18=2,L18,IF(C18=3,L18,IF(C18=4,L18,IF(C18=5,L18,IF(C18=6,AM18,IF(C18=7,0,"falsch"))))))))</f>
        <v>0</v>
      </c>
      <c r="L18" s="41">
        <f t="shared" ref="L18:L23" si="25">SUM(AI18)</f>
        <v>0</v>
      </c>
      <c r="M18" s="62"/>
      <c r="N18" s="42"/>
      <c r="O18" s="331"/>
      <c r="P18" s="332"/>
      <c r="AC18" s="17" t="str">
        <f t="shared" si="4"/>
        <v>Mi</v>
      </c>
      <c r="AD18" s="17">
        <f t="shared" si="0"/>
        <v>1</v>
      </c>
      <c r="AE18" s="67">
        <f t="shared" ref="AE18:AE22" si="26">SUM($M$16)</f>
        <v>2</v>
      </c>
      <c r="AF18" s="67">
        <f>VLOOKUP(AC18,Varianten_Kombi!L:N,2,0)</f>
        <v>3</v>
      </c>
      <c r="AG18" s="67" t="str">
        <f t="shared" si="6"/>
        <v>123</v>
      </c>
      <c r="AH18" s="17" t="str">
        <f t="shared" si="15"/>
        <v>Mi</v>
      </c>
      <c r="AI18" s="17">
        <f>VLOOKUP(AG18,Varianten_Kombi!$E$4:$G$143,3)</f>
        <v>0</v>
      </c>
      <c r="AJ18" s="49">
        <f t="shared" si="16"/>
        <v>0</v>
      </c>
      <c r="AK18" s="49">
        <f t="shared" si="17"/>
        <v>0</v>
      </c>
      <c r="AL18" s="139">
        <f t="shared" si="18"/>
        <v>0</v>
      </c>
      <c r="AM18" s="17">
        <f t="shared" si="19"/>
        <v>0</v>
      </c>
    </row>
    <row r="19" spans="1:39" ht="24" customHeight="1" x14ac:dyDescent="0.2">
      <c r="A19" s="13">
        <f>Kalender!B227</f>
        <v>44784</v>
      </c>
      <c r="B19" s="194" t="str">
        <f>Kalender!C227</f>
        <v>Do</v>
      </c>
      <c r="C19" s="3">
        <v>1</v>
      </c>
      <c r="D19" s="14" t="str">
        <f t="shared" si="23"/>
        <v>AZ</v>
      </c>
      <c r="E19" s="278"/>
      <c r="F19" s="278"/>
      <c r="G19" s="5"/>
      <c r="H19" s="5"/>
      <c r="I19" s="5"/>
      <c r="J19" s="11"/>
      <c r="K19" s="40">
        <f t="shared" si="24"/>
        <v>0</v>
      </c>
      <c r="L19" s="41">
        <f t="shared" si="25"/>
        <v>0</v>
      </c>
      <c r="M19" s="62"/>
      <c r="N19" s="42"/>
      <c r="O19" s="331"/>
      <c r="P19" s="332"/>
      <c r="AC19" s="17" t="str">
        <f t="shared" si="4"/>
        <v>Do</v>
      </c>
      <c r="AD19" s="17">
        <f t="shared" si="0"/>
        <v>1</v>
      </c>
      <c r="AE19" s="67">
        <f t="shared" si="26"/>
        <v>2</v>
      </c>
      <c r="AF19" s="67">
        <f>VLOOKUP(AC19,Varianten_Kombi!L:N,2,0)</f>
        <v>4</v>
      </c>
      <c r="AG19" s="67" t="str">
        <f t="shared" si="6"/>
        <v>124</v>
      </c>
      <c r="AH19" s="17" t="str">
        <f t="shared" si="15"/>
        <v>Do</v>
      </c>
      <c r="AI19" s="17">
        <f>VLOOKUP(AG19,Varianten_Kombi!$E$4:$G$143,3)</f>
        <v>0</v>
      </c>
      <c r="AJ19" s="49">
        <f t="shared" si="16"/>
        <v>0</v>
      </c>
      <c r="AK19" s="49">
        <f t="shared" si="17"/>
        <v>0</v>
      </c>
      <c r="AL19" s="139">
        <f t="shared" si="18"/>
        <v>0</v>
      </c>
      <c r="AM19" s="17">
        <f t="shared" si="19"/>
        <v>0</v>
      </c>
    </row>
    <row r="20" spans="1:39" ht="24" customHeight="1" x14ac:dyDescent="0.2">
      <c r="A20" s="13">
        <f>Kalender!B228</f>
        <v>44785</v>
      </c>
      <c r="B20" s="194" t="str">
        <f>Kalender!C228</f>
        <v>Fr</v>
      </c>
      <c r="C20" s="3">
        <v>1</v>
      </c>
      <c r="D20" s="14" t="str">
        <f t="shared" si="23"/>
        <v>AZ</v>
      </c>
      <c r="E20" s="278"/>
      <c r="F20" s="278"/>
      <c r="G20" s="5"/>
      <c r="H20" s="5"/>
      <c r="I20" s="5"/>
      <c r="J20" s="11"/>
      <c r="K20" s="40">
        <f t="shared" si="24"/>
        <v>0</v>
      </c>
      <c r="L20" s="41">
        <f t="shared" si="25"/>
        <v>0</v>
      </c>
      <c r="M20" s="19"/>
      <c r="O20" s="331"/>
      <c r="P20" s="332"/>
      <c r="AC20" s="17" t="str">
        <f t="shared" si="4"/>
        <v>Fr</v>
      </c>
      <c r="AD20" s="17">
        <f t="shared" si="0"/>
        <v>1</v>
      </c>
      <c r="AE20" s="67">
        <f t="shared" si="26"/>
        <v>2</v>
      </c>
      <c r="AF20" s="67">
        <f>VLOOKUP(AC20,Varianten_Kombi!L:N,2,0)</f>
        <v>5</v>
      </c>
      <c r="AG20" s="67" t="str">
        <f t="shared" si="6"/>
        <v>125</v>
      </c>
      <c r="AH20" s="17" t="str">
        <f t="shared" si="15"/>
        <v>Fr</v>
      </c>
      <c r="AI20" s="17">
        <f>VLOOKUP(AG20,Varianten_Kombi!$E$4:$G$143,3)</f>
        <v>0</v>
      </c>
      <c r="AJ20" s="49">
        <f t="shared" si="16"/>
        <v>0</v>
      </c>
      <c r="AK20" s="49">
        <f t="shared" si="17"/>
        <v>0</v>
      </c>
      <c r="AL20" s="139">
        <f t="shared" si="18"/>
        <v>0</v>
      </c>
      <c r="AM20" s="17">
        <f t="shared" si="19"/>
        <v>0</v>
      </c>
    </row>
    <row r="21" spans="1:39" ht="24" customHeight="1" x14ac:dyDescent="0.2">
      <c r="A21" s="13">
        <f>Kalender!B229</f>
        <v>44786</v>
      </c>
      <c r="B21" s="194" t="str">
        <f>Kalender!C229</f>
        <v>Sa</v>
      </c>
      <c r="C21" s="1">
        <v>0</v>
      </c>
      <c r="D21" s="15" t="str">
        <f t="shared" si="23"/>
        <v>arbeitsfreier Tag</v>
      </c>
      <c r="E21" s="8"/>
      <c r="F21" s="7"/>
      <c r="G21" s="7"/>
      <c r="H21" s="7"/>
      <c r="I21" s="7"/>
      <c r="J21" s="183"/>
      <c r="K21" s="50">
        <f t="shared" si="24"/>
        <v>0</v>
      </c>
      <c r="L21" s="48">
        <f t="shared" si="25"/>
        <v>0</v>
      </c>
      <c r="O21" s="331"/>
      <c r="P21" s="332"/>
      <c r="AC21" s="17" t="str">
        <f t="shared" si="4"/>
        <v>Sa</v>
      </c>
      <c r="AD21" s="17">
        <f t="shared" si="0"/>
        <v>1</v>
      </c>
      <c r="AE21" s="67">
        <f t="shared" si="26"/>
        <v>2</v>
      </c>
      <c r="AF21" s="67">
        <f>VLOOKUP(AC21,Varianten_Kombi!L:N,2,0)</f>
        <v>6</v>
      </c>
      <c r="AG21" s="67" t="str">
        <f t="shared" si="6"/>
        <v>126</v>
      </c>
      <c r="AH21" s="17" t="str">
        <f t="shared" si="15"/>
        <v>Sa</v>
      </c>
      <c r="AI21" s="17">
        <f>VLOOKUP(AG21,Varianten_Kombi!$E$4:$G$143,3)</f>
        <v>0</v>
      </c>
      <c r="AJ21" s="49">
        <f t="shared" si="16"/>
        <v>0</v>
      </c>
      <c r="AK21" s="49">
        <f t="shared" si="17"/>
        <v>0</v>
      </c>
      <c r="AL21" s="139">
        <f t="shared" si="18"/>
        <v>0</v>
      </c>
      <c r="AM21" s="17">
        <f t="shared" si="19"/>
        <v>0</v>
      </c>
    </row>
    <row r="22" spans="1:39" ht="24" customHeight="1" x14ac:dyDescent="0.2">
      <c r="A22" s="13">
        <f>Kalender!B230</f>
        <v>44787</v>
      </c>
      <c r="B22" s="194" t="str">
        <f>Kalender!C230</f>
        <v>So</v>
      </c>
      <c r="C22" s="1">
        <v>0</v>
      </c>
      <c r="D22" s="15" t="str">
        <f t="shared" si="23"/>
        <v>arbeitsfreier Tag</v>
      </c>
      <c r="E22" s="8"/>
      <c r="F22" s="7"/>
      <c r="G22" s="7"/>
      <c r="H22" s="7"/>
      <c r="I22" s="7"/>
      <c r="J22" s="183"/>
      <c r="K22" s="50">
        <f t="shared" si="24"/>
        <v>0</v>
      </c>
      <c r="L22" s="48">
        <f t="shared" si="25"/>
        <v>0</v>
      </c>
      <c r="M22" s="46">
        <f>SUM(K16:K22)</f>
        <v>0</v>
      </c>
      <c r="N22" s="169">
        <f>SUM(L16:L22)</f>
        <v>0</v>
      </c>
      <c r="O22" s="331"/>
      <c r="P22" s="332"/>
      <c r="AC22" s="17" t="str">
        <f t="shared" si="4"/>
        <v>So</v>
      </c>
      <c r="AD22" s="17">
        <f t="shared" si="0"/>
        <v>1</v>
      </c>
      <c r="AE22" s="67">
        <f t="shared" si="26"/>
        <v>2</v>
      </c>
      <c r="AF22" s="67">
        <f>VLOOKUP(AC22,Varianten_Kombi!L:N,2,0)</f>
        <v>7</v>
      </c>
      <c r="AG22" s="67" t="str">
        <f t="shared" si="6"/>
        <v>127</v>
      </c>
      <c r="AH22" s="17" t="str">
        <f t="shared" si="15"/>
        <v>So</v>
      </c>
      <c r="AI22" s="17">
        <f>VLOOKUP(AG22,Varianten_Kombi!$E$4:$G$143,3)</f>
        <v>0</v>
      </c>
      <c r="AJ22" s="49">
        <f t="shared" si="16"/>
        <v>0</v>
      </c>
      <c r="AK22" s="49">
        <f t="shared" si="17"/>
        <v>0</v>
      </c>
      <c r="AL22" s="139">
        <f t="shared" si="18"/>
        <v>0</v>
      </c>
      <c r="AM22" s="17">
        <f t="shared" si="19"/>
        <v>0</v>
      </c>
    </row>
    <row r="23" spans="1:39" ht="24" customHeight="1" x14ac:dyDescent="0.2">
      <c r="A23" s="13">
        <f>Kalender!B231</f>
        <v>44788</v>
      </c>
      <c r="B23" s="194" t="str">
        <f>Kalender!C231</f>
        <v>Mo</v>
      </c>
      <c r="C23" s="3">
        <v>1</v>
      </c>
      <c r="D23" s="14" t="str">
        <f t="shared" si="23"/>
        <v>AZ</v>
      </c>
      <c r="E23" s="278"/>
      <c r="F23" s="278"/>
      <c r="G23" s="5"/>
      <c r="H23" s="5"/>
      <c r="I23" s="5"/>
      <c r="J23" s="11"/>
      <c r="K23" s="40">
        <f t="shared" si="24"/>
        <v>0</v>
      </c>
      <c r="L23" s="41">
        <f t="shared" si="25"/>
        <v>0</v>
      </c>
      <c r="M23" s="52">
        <v>3</v>
      </c>
      <c r="N23" s="273"/>
      <c r="O23" s="331"/>
      <c r="P23" s="332"/>
      <c r="AC23" s="17" t="str">
        <f t="shared" si="4"/>
        <v>Mo</v>
      </c>
      <c r="AD23" s="17">
        <f t="shared" si="0"/>
        <v>1</v>
      </c>
      <c r="AE23" s="67">
        <f t="shared" ref="AE23:AE29" si="27">SUM($M$23)</f>
        <v>3</v>
      </c>
      <c r="AF23" s="67">
        <f>VLOOKUP(AC23,Varianten_Kombi!L:N,2,0)</f>
        <v>1</v>
      </c>
      <c r="AG23" s="67" t="str">
        <f t="shared" si="6"/>
        <v>131</v>
      </c>
      <c r="AH23" s="17" t="str">
        <f t="shared" si="15"/>
        <v>Mo</v>
      </c>
      <c r="AI23" s="17">
        <f>VLOOKUP(AG23,Varianten_Kombi!$E$4:$G$143,3)</f>
        <v>0</v>
      </c>
      <c r="AJ23" s="49">
        <f t="shared" si="16"/>
        <v>0</v>
      </c>
      <c r="AK23" s="49">
        <f t="shared" si="17"/>
        <v>0</v>
      </c>
      <c r="AL23" s="139">
        <f t="shared" si="18"/>
        <v>0</v>
      </c>
      <c r="AM23" s="17">
        <f t="shared" si="19"/>
        <v>0</v>
      </c>
    </row>
    <row r="24" spans="1:39" ht="24" customHeight="1" x14ac:dyDescent="0.2">
      <c r="A24" s="13">
        <f>Kalender!B232</f>
        <v>44789</v>
      </c>
      <c r="B24" s="194" t="str">
        <f>Kalender!C232</f>
        <v>Di</v>
      </c>
      <c r="C24" s="3">
        <v>1</v>
      </c>
      <c r="D24" s="14" t="str">
        <f t="shared" ref="D24" si="28">IF(C24=0,"arbeitsfreier Tag",IF(C24=1,"AZ",IF(C24=2,"gesetzl. Feiertag",IF(C24=3,"Tarifurlaub",IF(C24=4,"Sonderurlaub",IF(C24=5,"krank (Arbeitsunfähigkeit)",IF(C24=6,"Aus-/Weiterbildung/Dienstreise","Zeitausgleich")))))))</f>
        <v>AZ</v>
      </c>
      <c r="E24" s="278"/>
      <c r="F24" s="278"/>
      <c r="G24" s="5"/>
      <c r="H24" s="5"/>
      <c r="I24" s="5"/>
      <c r="J24" s="11"/>
      <c r="K24" s="40">
        <f t="shared" ref="K24" si="29">IF(C24=0,AL24,IF(C24=1,AL24,IF(C24=2,L24,IF(C24=3,L24,IF(C24=4,L24,IF(C24=5,L24,IF(C24=6,AM24,IF(C24=7,0,"falsch"))))))))</f>
        <v>0</v>
      </c>
      <c r="L24" s="41">
        <f t="shared" ref="L24" si="30">SUM(AI24)</f>
        <v>0</v>
      </c>
      <c r="M24" s="52"/>
      <c r="N24" s="273"/>
      <c r="O24" s="331"/>
      <c r="P24" s="332"/>
      <c r="AC24" s="17" t="str">
        <f t="shared" si="4"/>
        <v>Di</v>
      </c>
      <c r="AD24" s="17">
        <f t="shared" si="0"/>
        <v>1</v>
      </c>
      <c r="AE24" s="67">
        <f t="shared" si="27"/>
        <v>3</v>
      </c>
      <c r="AF24" s="67">
        <f>VLOOKUP(AC24,Varianten_Kombi!L:N,2,0)</f>
        <v>2</v>
      </c>
      <c r="AG24" s="67" t="str">
        <f t="shared" si="6"/>
        <v>132</v>
      </c>
      <c r="AH24" s="17" t="str">
        <f t="shared" si="15"/>
        <v>Di</v>
      </c>
      <c r="AI24" s="17">
        <f>VLOOKUP(AG24,Varianten_Kombi!$E$4:$G$143,3)</f>
        <v>0</v>
      </c>
      <c r="AJ24" s="49">
        <f t="shared" si="16"/>
        <v>0</v>
      </c>
      <c r="AK24" s="49">
        <f t="shared" si="17"/>
        <v>0</v>
      </c>
      <c r="AL24" s="139">
        <f t="shared" si="18"/>
        <v>0</v>
      </c>
      <c r="AM24" s="17">
        <f t="shared" si="19"/>
        <v>0</v>
      </c>
    </row>
    <row r="25" spans="1:39" ht="24" customHeight="1" x14ac:dyDescent="0.2">
      <c r="A25" s="13">
        <f>Kalender!B233</f>
        <v>44790</v>
      </c>
      <c r="B25" s="194" t="str">
        <f>Kalender!C233</f>
        <v>Mi</v>
      </c>
      <c r="C25" s="3">
        <v>1</v>
      </c>
      <c r="D25" s="14" t="str">
        <f t="shared" ref="D25:D30" si="31">IF(C25=0,"arbeitsfreier Tag",IF(C25=1,"AZ",IF(C25=2,"gesetzl. Feiertag",IF(C25=3,"Tarifurlaub",IF(C25=4,"Sonderurlaub",IF(C25=5,"krank (Arbeitsunfähigkeit)",IF(C25=6,"Aus-/Weiterbildung/Dienstreise","Zeitausgleich")))))))</f>
        <v>AZ</v>
      </c>
      <c r="E25" s="278"/>
      <c r="F25" s="278"/>
      <c r="G25" s="5"/>
      <c r="H25" s="5"/>
      <c r="I25" s="5"/>
      <c r="J25" s="11"/>
      <c r="K25" s="40">
        <f t="shared" ref="K25:K30" si="32">IF(C25=0,AL25,IF(C25=1,AL25,IF(C25=2,L25,IF(C25=3,L25,IF(C25=4,L25,IF(C25=5,L25,IF(C25=6,AM25,IF(C25=7,0,"falsch"))))))))</f>
        <v>0</v>
      </c>
      <c r="L25" s="41">
        <f t="shared" ref="L25:L30" si="33">SUM(AI25)</f>
        <v>0</v>
      </c>
      <c r="O25" s="331"/>
      <c r="P25" s="332"/>
      <c r="AC25" s="17" t="str">
        <f t="shared" si="4"/>
        <v>Mi</v>
      </c>
      <c r="AD25" s="17">
        <f t="shared" si="0"/>
        <v>1</v>
      </c>
      <c r="AE25" s="67">
        <f t="shared" si="27"/>
        <v>3</v>
      </c>
      <c r="AF25" s="67">
        <f>VLOOKUP(AC25,Varianten_Kombi!L:N,2,0)</f>
        <v>3</v>
      </c>
      <c r="AG25" s="67" t="str">
        <f t="shared" si="6"/>
        <v>133</v>
      </c>
      <c r="AH25" s="17" t="str">
        <f t="shared" si="15"/>
        <v>Mi</v>
      </c>
      <c r="AI25" s="17">
        <f>VLOOKUP(AG25,Varianten_Kombi!$E$4:$G$143,3)</f>
        <v>0</v>
      </c>
      <c r="AJ25" s="49">
        <f t="shared" si="16"/>
        <v>0</v>
      </c>
      <c r="AK25" s="49">
        <f t="shared" si="17"/>
        <v>0</v>
      </c>
      <c r="AL25" s="139">
        <f t="shared" si="18"/>
        <v>0</v>
      </c>
      <c r="AM25" s="17">
        <f t="shared" si="19"/>
        <v>0</v>
      </c>
    </row>
    <row r="26" spans="1:39" ht="24" customHeight="1" x14ac:dyDescent="0.2">
      <c r="A26" s="13">
        <f>Kalender!B234</f>
        <v>44791</v>
      </c>
      <c r="B26" s="194" t="str">
        <f>Kalender!C234</f>
        <v>Do</v>
      </c>
      <c r="C26" s="3">
        <v>1</v>
      </c>
      <c r="D26" s="14" t="str">
        <f t="shared" si="31"/>
        <v>AZ</v>
      </c>
      <c r="E26" s="278"/>
      <c r="F26" s="278"/>
      <c r="G26" s="5"/>
      <c r="H26" s="5"/>
      <c r="I26" s="5"/>
      <c r="J26" s="11"/>
      <c r="K26" s="40">
        <f t="shared" si="32"/>
        <v>0</v>
      </c>
      <c r="L26" s="41">
        <f t="shared" si="33"/>
        <v>0</v>
      </c>
      <c r="M26" s="62"/>
      <c r="N26" s="42"/>
      <c r="O26" s="331"/>
      <c r="P26" s="332"/>
      <c r="AC26" s="17" t="str">
        <f t="shared" si="4"/>
        <v>Do</v>
      </c>
      <c r="AD26" s="17">
        <f t="shared" si="0"/>
        <v>1</v>
      </c>
      <c r="AE26" s="67">
        <f t="shared" si="27"/>
        <v>3</v>
      </c>
      <c r="AF26" s="67">
        <f>VLOOKUP(AC26,Varianten_Kombi!L:N,2,0)</f>
        <v>4</v>
      </c>
      <c r="AG26" s="67" t="str">
        <f t="shared" si="6"/>
        <v>134</v>
      </c>
      <c r="AH26" s="17" t="str">
        <f t="shared" si="15"/>
        <v>Do</v>
      </c>
      <c r="AI26" s="17">
        <f>VLOOKUP(AG26,Varianten_Kombi!$E$4:$G$143,3)</f>
        <v>0</v>
      </c>
      <c r="AJ26" s="49">
        <f t="shared" si="16"/>
        <v>0</v>
      </c>
      <c r="AK26" s="49">
        <f t="shared" si="17"/>
        <v>0</v>
      </c>
      <c r="AL26" s="139">
        <f t="shared" si="18"/>
        <v>0</v>
      </c>
      <c r="AM26" s="17">
        <f t="shared" si="19"/>
        <v>0</v>
      </c>
    </row>
    <row r="27" spans="1:39" ht="24" customHeight="1" x14ac:dyDescent="0.2">
      <c r="A27" s="13">
        <f>Kalender!B235</f>
        <v>44792</v>
      </c>
      <c r="B27" s="194" t="str">
        <f>Kalender!C235</f>
        <v>Fr</v>
      </c>
      <c r="C27" s="3">
        <v>1</v>
      </c>
      <c r="D27" s="14" t="str">
        <f t="shared" si="31"/>
        <v>AZ</v>
      </c>
      <c r="E27" s="278"/>
      <c r="F27" s="278"/>
      <c r="G27" s="5"/>
      <c r="H27" s="5"/>
      <c r="I27" s="5"/>
      <c r="J27" s="11"/>
      <c r="K27" s="40">
        <f t="shared" si="32"/>
        <v>0</v>
      </c>
      <c r="L27" s="41">
        <f t="shared" si="33"/>
        <v>0</v>
      </c>
      <c r="O27" s="331"/>
      <c r="P27" s="332"/>
      <c r="AC27" s="17" t="str">
        <f t="shared" si="4"/>
        <v>Fr</v>
      </c>
      <c r="AD27" s="17">
        <f t="shared" si="0"/>
        <v>1</v>
      </c>
      <c r="AE27" s="67">
        <f t="shared" si="27"/>
        <v>3</v>
      </c>
      <c r="AF27" s="67">
        <f>VLOOKUP(AC27,Varianten_Kombi!L:N,2,0)</f>
        <v>5</v>
      </c>
      <c r="AG27" s="67" t="str">
        <f t="shared" si="6"/>
        <v>135</v>
      </c>
      <c r="AH27" s="17" t="str">
        <f t="shared" si="15"/>
        <v>Fr</v>
      </c>
      <c r="AI27" s="17">
        <f>VLOOKUP(AG27,Varianten_Kombi!$E$4:$G$143,3)</f>
        <v>0</v>
      </c>
      <c r="AJ27" s="49">
        <f t="shared" si="16"/>
        <v>0</v>
      </c>
      <c r="AK27" s="49">
        <f t="shared" si="17"/>
        <v>0</v>
      </c>
      <c r="AL27" s="139">
        <f t="shared" si="18"/>
        <v>0</v>
      </c>
      <c r="AM27" s="17">
        <f t="shared" si="19"/>
        <v>0</v>
      </c>
    </row>
    <row r="28" spans="1:39" ht="24" customHeight="1" x14ac:dyDescent="0.2">
      <c r="A28" s="13">
        <f>Kalender!B236</f>
        <v>44793</v>
      </c>
      <c r="B28" s="194" t="str">
        <f>Kalender!C236</f>
        <v>Sa</v>
      </c>
      <c r="C28" s="1">
        <v>0</v>
      </c>
      <c r="D28" s="15" t="str">
        <f t="shared" si="31"/>
        <v>arbeitsfreier Tag</v>
      </c>
      <c r="E28" s="8"/>
      <c r="F28" s="7"/>
      <c r="G28" s="7"/>
      <c r="H28" s="7"/>
      <c r="I28" s="7"/>
      <c r="J28" s="183"/>
      <c r="K28" s="50">
        <f t="shared" si="32"/>
        <v>0</v>
      </c>
      <c r="L28" s="48">
        <f t="shared" si="33"/>
        <v>0</v>
      </c>
      <c r="O28" s="331"/>
      <c r="P28" s="332"/>
      <c r="AC28" s="17" t="str">
        <f t="shared" si="4"/>
        <v>Sa</v>
      </c>
      <c r="AD28" s="17">
        <f t="shared" si="0"/>
        <v>1</v>
      </c>
      <c r="AE28" s="67">
        <f t="shared" si="27"/>
        <v>3</v>
      </c>
      <c r="AF28" s="67">
        <f>VLOOKUP(AC28,Varianten_Kombi!L:N,2,0)</f>
        <v>6</v>
      </c>
      <c r="AG28" s="67" t="str">
        <f t="shared" si="6"/>
        <v>136</v>
      </c>
      <c r="AH28" s="17" t="str">
        <f t="shared" si="15"/>
        <v>Sa</v>
      </c>
      <c r="AI28" s="17">
        <f>VLOOKUP(AG28,Varianten_Kombi!$E$4:$G$143,3)</f>
        <v>0</v>
      </c>
      <c r="AJ28" s="49">
        <f t="shared" si="16"/>
        <v>0</v>
      </c>
      <c r="AK28" s="49">
        <f t="shared" si="17"/>
        <v>0</v>
      </c>
      <c r="AL28" s="139">
        <f t="shared" si="18"/>
        <v>0</v>
      </c>
      <c r="AM28" s="17">
        <f t="shared" si="19"/>
        <v>0</v>
      </c>
    </row>
    <row r="29" spans="1:39" ht="24" customHeight="1" x14ac:dyDescent="0.2">
      <c r="A29" s="13">
        <f>Kalender!B237</f>
        <v>44794</v>
      </c>
      <c r="B29" s="194" t="str">
        <f>Kalender!C237</f>
        <v>So</v>
      </c>
      <c r="C29" s="1">
        <v>0</v>
      </c>
      <c r="D29" s="15" t="str">
        <f t="shared" si="31"/>
        <v>arbeitsfreier Tag</v>
      </c>
      <c r="E29" s="8"/>
      <c r="F29" s="7"/>
      <c r="G29" s="7"/>
      <c r="H29" s="7"/>
      <c r="I29" s="7"/>
      <c r="J29" s="183"/>
      <c r="K29" s="50">
        <f t="shared" si="32"/>
        <v>0</v>
      </c>
      <c r="L29" s="48">
        <f t="shared" si="33"/>
        <v>0</v>
      </c>
      <c r="M29" s="46">
        <f>SUM(K23:K29)</f>
        <v>0</v>
      </c>
      <c r="N29" s="169">
        <f>SUM(L23:L29)</f>
        <v>0</v>
      </c>
      <c r="O29" s="331"/>
      <c r="P29" s="332"/>
      <c r="AC29" s="17" t="str">
        <f t="shared" si="4"/>
        <v>So</v>
      </c>
      <c r="AD29" s="17">
        <f t="shared" si="0"/>
        <v>1</v>
      </c>
      <c r="AE29" s="67">
        <f t="shared" si="27"/>
        <v>3</v>
      </c>
      <c r="AF29" s="67">
        <f>VLOOKUP(AC29,Varianten_Kombi!L:N,2,0)</f>
        <v>7</v>
      </c>
      <c r="AG29" s="67" t="str">
        <f t="shared" si="6"/>
        <v>137</v>
      </c>
      <c r="AH29" s="17" t="str">
        <f t="shared" si="15"/>
        <v>So</v>
      </c>
      <c r="AI29" s="17">
        <f>VLOOKUP(AG29,Varianten_Kombi!$E$4:$G$143,3)</f>
        <v>0</v>
      </c>
      <c r="AJ29" s="49">
        <f t="shared" si="16"/>
        <v>0</v>
      </c>
      <c r="AK29" s="49">
        <f t="shared" si="17"/>
        <v>0</v>
      </c>
      <c r="AL29" s="139">
        <f t="shared" si="18"/>
        <v>0</v>
      </c>
      <c r="AM29" s="17">
        <f t="shared" si="19"/>
        <v>0</v>
      </c>
    </row>
    <row r="30" spans="1:39" ht="24" customHeight="1" x14ac:dyDescent="0.2">
      <c r="A30" s="13">
        <f>Kalender!B238</f>
        <v>44795</v>
      </c>
      <c r="B30" s="194" t="str">
        <f>Kalender!C238</f>
        <v>Mo</v>
      </c>
      <c r="C30" s="3">
        <v>1</v>
      </c>
      <c r="D30" s="14" t="str">
        <f t="shared" si="31"/>
        <v>AZ</v>
      </c>
      <c r="E30" s="278"/>
      <c r="F30" s="278"/>
      <c r="G30" s="5"/>
      <c r="H30" s="5"/>
      <c r="I30" s="5"/>
      <c r="J30" s="11"/>
      <c r="K30" s="40">
        <f t="shared" si="32"/>
        <v>0</v>
      </c>
      <c r="L30" s="41">
        <f t="shared" si="33"/>
        <v>0</v>
      </c>
      <c r="M30" s="52">
        <v>4</v>
      </c>
      <c r="N30" s="273"/>
      <c r="O30" s="331"/>
      <c r="P30" s="332"/>
      <c r="AC30" s="17" t="str">
        <f t="shared" si="4"/>
        <v>Mo</v>
      </c>
      <c r="AD30" s="17">
        <f t="shared" si="0"/>
        <v>1</v>
      </c>
      <c r="AE30" s="67">
        <f>SUM($M$30)</f>
        <v>4</v>
      </c>
      <c r="AF30" s="67">
        <f>VLOOKUP(AC30,Varianten_Kombi!L:N,2,0)</f>
        <v>1</v>
      </c>
      <c r="AG30" s="67" t="str">
        <f t="shared" si="6"/>
        <v>141</v>
      </c>
      <c r="AH30" s="17" t="str">
        <f t="shared" si="15"/>
        <v>Mo</v>
      </c>
      <c r="AI30" s="17">
        <f>VLOOKUP(AG30,Varianten_Kombi!$E$4:$G$143,3)</f>
        <v>0</v>
      </c>
      <c r="AJ30" s="49">
        <f t="shared" si="16"/>
        <v>0</v>
      </c>
      <c r="AK30" s="49">
        <f t="shared" si="17"/>
        <v>0</v>
      </c>
      <c r="AL30" s="139">
        <f t="shared" si="18"/>
        <v>0</v>
      </c>
      <c r="AM30" s="17">
        <f t="shared" si="19"/>
        <v>0</v>
      </c>
    </row>
    <row r="31" spans="1:39" ht="24" customHeight="1" x14ac:dyDescent="0.2">
      <c r="A31" s="13">
        <f>Kalender!B239</f>
        <v>44796</v>
      </c>
      <c r="B31" s="194" t="str">
        <f>Kalender!C239</f>
        <v>Di</v>
      </c>
      <c r="C31" s="3">
        <v>1</v>
      </c>
      <c r="D31" s="14" t="str">
        <f t="shared" ref="D31" si="34">IF(C31=0,"arbeitsfreier Tag",IF(C31=1,"AZ",IF(C31=2,"gesetzl. Feiertag",IF(C31=3,"Tarifurlaub",IF(C31=4,"Sonderurlaub",IF(C31=5,"krank (Arbeitsunfähigkeit)",IF(C31=6,"Aus-/Weiterbildung/Dienstreise","Zeitausgleich")))))))</f>
        <v>AZ</v>
      </c>
      <c r="E31" s="278"/>
      <c r="F31" s="278"/>
      <c r="G31" s="5"/>
      <c r="H31" s="5"/>
      <c r="I31" s="5"/>
      <c r="J31" s="11"/>
      <c r="K31" s="40">
        <f t="shared" ref="K31" si="35">IF(C31=0,AL31,IF(C31=1,AL31,IF(C31=2,L31,IF(C31=3,L31,IF(C31=4,L31,IF(C31=5,L31,IF(C31=6,AM31,IF(C31=7,0,"falsch"))))))))</f>
        <v>0</v>
      </c>
      <c r="L31" s="41">
        <f t="shared" ref="L31" si="36">SUM(AI31)</f>
        <v>0</v>
      </c>
      <c r="M31" s="52"/>
      <c r="N31" s="273"/>
      <c r="O31" s="331"/>
      <c r="P31" s="332"/>
      <c r="AC31" s="17" t="str">
        <f t="shared" si="4"/>
        <v>Di</v>
      </c>
      <c r="AD31" s="17">
        <f t="shared" si="0"/>
        <v>1</v>
      </c>
      <c r="AE31" s="67">
        <f>SUM($M$30)</f>
        <v>4</v>
      </c>
      <c r="AF31" s="67">
        <f>VLOOKUP(AC31,Varianten_Kombi!L:N,2,0)</f>
        <v>2</v>
      </c>
      <c r="AG31" s="67" t="str">
        <f t="shared" si="6"/>
        <v>142</v>
      </c>
      <c r="AH31" s="17" t="str">
        <f t="shared" si="15"/>
        <v>Di</v>
      </c>
      <c r="AI31" s="17">
        <f>VLOOKUP(AG31,Varianten_Kombi!$E$4:$G$143,3)</f>
        <v>0</v>
      </c>
      <c r="AJ31" s="49">
        <f t="shared" si="16"/>
        <v>0</v>
      </c>
      <c r="AK31" s="49">
        <f t="shared" si="17"/>
        <v>0</v>
      </c>
      <c r="AL31" s="139">
        <f t="shared" si="18"/>
        <v>0</v>
      </c>
      <c r="AM31" s="17">
        <f t="shared" si="19"/>
        <v>0</v>
      </c>
    </row>
    <row r="32" spans="1:39" ht="24" customHeight="1" x14ac:dyDescent="0.2">
      <c r="A32" s="13">
        <f>Kalender!B240</f>
        <v>44797</v>
      </c>
      <c r="B32" s="194" t="str">
        <f>Kalender!C240</f>
        <v>Mi</v>
      </c>
      <c r="C32" s="3">
        <v>1</v>
      </c>
      <c r="D32" s="14" t="str">
        <f>IF(C32=0,"arbeitsfreier Tag",IF(C32=1,"AZ",IF(C32=2,"gesetzl. Feiertag",IF(C32=3,"Tarifurlaub",IF(C32=4,"Sonderurlaub",IF(C32=5,"krank (Arbeitsunfähigkeit)",IF(C32=6,"Aus-/Weiterbildung/Dienstreise","Zeitausgleich")))))))</f>
        <v>AZ</v>
      </c>
      <c r="E32" s="278"/>
      <c r="F32" s="278"/>
      <c r="G32" s="5"/>
      <c r="H32" s="5"/>
      <c r="I32" s="5"/>
      <c r="J32" s="11"/>
      <c r="K32" s="40">
        <f>IF(C32=0,AL32,IF(C32=1,AL32,IF(C32=2,L32,IF(C32=3,L32,IF(C32=4,L32,IF(C32=5,L32,IF(C32=6,AM32,IF(C32=7,0,"falsch"))))))))</f>
        <v>0</v>
      </c>
      <c r="L32" s="41">
        <f>SUM(AI32)</f>
        <v>0</v>
      </c>
      <c r="O32" s="331"/>
      <c r="P32" s="332"/>
      <c r="AC32" s="17" t="str">
        <f t="shared" si="4"/>
        <v>Mi</v>
      </c>
      <c r="AD32" s="17">
        <f t="shared" si="0"/>
        <v>1</v>
      </c>
      <c r="AE32" s="67">
        <f t="shared" ref="AE32:AE36" si="37">SUM($M$30)</f>
        <v>4</v>
      </c>
      <c r="AF32" s="67">
        <f>VLOOKUP(AC32,Varianten_Kombi!L:N,2,0)</f>
        <v>3</v>
      </c>
      <c r="AG32" s="67" t="str">
        <f t="shared" si="6"/>
        <v>143</v>
      </c>
      <c r="AH32" s="17" t="str">
        <f t="shared" si="15"/>
        <v>Mi</v>
      </c>
      <c r="AI32" s="17">
        <f>VLOOKUP(AG32,Varianten_Kombi!$E$4:$G$143,3)</f>
        <v>0</v>
      </c>
      <c r="AJ32" s="49">
        <f t="shared" si="16"/>
        <v>0</v>
      </c>
      <c r="AK32" s="49">
        <f t="shared" si="17"/>
        <v>0</v>
      </c>
      <c r="AL32" s="139">
        <f t="shared" si="18"/>
        <v>0</v>
      </c>
      <c r="AM32" s="17">
        <f t="shared" si="19"/>
        <v>0</v>
      </c>
    </row>
    <row r="33" spans="1:39" ht="24" customHeight="1" x14ac:dyDescent="0.2">
      <c r="A33" s="13">
        <f>Kalender!B241</f>
        <v>44798</v>
      </c>
      <c r="B33" s="194" t="str">
        <f>Kalender!C241</f>
        <v>Do</v>
      </c>
      <c r="C33" s="3">
        <v>1</v>
      </c>
      <c r="D33" s="14" t="str">
        <f>IF(C33=0,"arbeitsfreier Tag",IF(C33=1,"AZ",IF(C33=2,"gesetzl. Feiertag",IF(C33=3,"Tarifurlaub",IF(C33=4,"Sonderurlaub",IF(C33=5,"krank (Arbeitsunfähigkeit)",IF(C33=6,"Aus-/Weiterbildung/Dienstreise","Zeitausgleich")))))))</f>
        <v>AZ</v>
      </c>
      <c r="E33" s="278"/>
      <c r="F33" s="278"/>
      <c r="G33" s="5"/>
      <c r="H33" s="5"/>
      <c r="I33" s="5"/>
      <c r="J33" s="11"/>
      <c r="K33" s="40">
        <f>IF(C33=0,AL33,IF(C33=1,AL33,IF(C33=2,L33,IF(C33=3,L33,IF(C33=4,L33,IF(C33=5,L33,IF(C33=6,AM33,IF(C33=7,0,"falsch"))))))))</f>
        <v>0</v>
      </c>
      <c r="L33" s="41">
        <f>SUM(AI33)</f>
        <v>0</v>
      </c>
      <c r="O33" s="331"/>
      <c r="P33" s="332"/>
      <c r="AC33" s="17" t="str">
        <f t="shared" si="4"/>
        <v>Do</v>
      </c>
      <c r="AD33" s="17">
        <f t="shared" si="0"/>
        <v>1</v>
      </c>
      <c r="AE33" s="67">
        <f t="shared" si="37"/>
        <v>4</v>
      </c>
      <c r="AF33" s="67">
        <f>VLOOKUP(AC33,Varianten_Kombi!L:N,2,0)</f>
        <v>4</v>
      </c>
      <c r="AG33" s="67" t="str">
        <f t="shared" si="6"/>
        <v>144</v>
      </c>
      <c r="AH33" s="17" t="str">
        <f t="shared" si="15"/>
        <v>Do</v>
      </c>
      <c r="AI33" s="17">
        <f>VLOOKUP(AG33,Varianten_Kombi!$E$4:$G$143,3)</f>
        <v>0</v>
      </c>
      <c r="AJ33" s="49">
        <f t="shared" si="16"/>
        <v>0</v>
      </c>
      <c r="AK33" s="49">
        <f t="shared" si="17"/>
        <v>0</v>
      </c>
      <c r="AL33" s="139">
        <f t="shared" si="18"/>
        <v>0</v>
      </c>
      <c r="AM33" s="17">
        <f t="shared" si="19"/>
        <v>0</v>
      </c>
    </row>
    <row r="34" spans="1:39" ht="24" customHeight="1" x14ac:dyDescent="0.2">
      <c r="A34" s="13">
        <f>Kalender!B242</f>
        <v>44799</v>
      </c>
      <c r="B34" s="194" t="str">
        <f>Kalender!C242</f>
        <v>Fr</v>
      </c>
      <c r="C34" s="3">
        <v>1</v>
      </c>
      <c r="D34" s="14" t="str">
        <f t="shared" ref="D34:D38" si="38">IF(C34=0,"arbeitsfreier Tag",IF(C34=1,"AZ",IF(C34=2,"gesetzl. Feiertag",IF(C34=3,"Tarifurlaub",IF(C34=4,"Sonderurlaub",IF(C34=5,"krank (Arbeitsunfähigkeit)",IF(C34=6,"Aus-/Weiterbildung/Dienstreise","Zeitausgleich")))))))</f>
        <v>AZ</v>
      </c>
      <c r="E34" s="278"/>
      <c r="F34" s="278"/>
      <c r="G34" s="5"/>
      <c r="H34" s="5"/>
      <c r="I34" s="5"/>
      <c r="J34" s="11"/>
      <c r="K34" s="40">
        <f t="shared" ref="K34:K38" si="39">IF(C34=0,AL34,IF(C34=1,AL34,IF(C34=2,L34,IF(C34=3,L34,IF(C34=4,L34,IF(C34=5,L34,IF(C34=6,AM34,IF(C34=7,0,"falsch"))))))))</f>
        <v>0</v>
      </c>
      <c r="L34" s="41">
        <f t="shared" ref="L34:L38" si="40">SUM(AI34)</f>
        <v>0</v>
      </c>
      <c r="O34" s="331"/>
      <c r="P34" s="332"/>
      <c r="AC34" s="17" t="str">
        <f t="shared" si="4"/>
        <v>Fr</v>
      </c>
      <c r="AD34" s="17">
        <f t="shared" si="0"/>
        <v>1</v>
      </c>
      <c r="AE34" s="67">
        <f t="shared" si="37"/>
        <v>4</v>
      </c>
      <c r="AF34" s="67">
        <f>VLOOKUP(AC34,Varianten_Kombi!L:N,2,0)</f>
        <v>5</v>
      </c>
      <c r="AG34" s="67" t="str">
        <f t="shared" si="6"/>
        <v>145</v>
      </c>
      <c r="AH34" s="17" t="str">
        <f t="shared" ref="AH34:AH38" si="41">B34</f>
        <v>Fr</v>
      </c>
      <c r="AI34" s="17">
        <f>VLOOKUP(AG34,Varianten_Kombi!$E$4:$G$143,3)</f>
        <v>0</v>
      </c>
      <c r="AJ34" s="49">
        <f t="shared" ref="AJ34:AJ38" si="42">(F34-E34)*24</f>
        <v>0</v>
      </c>
      <c r="AK34" s="49">
        <f t="shared" ref="AK34:AK38" si="43">((H34-G34)+(J34-I34))*24</f>
        <v>0</v>
      </c>
      <c r="AL34" s="139">
        <f t="shared" ref="AL34:AL38" si="44">IF(AJ34&gt;9.5,IF(AK34&gt;0.75,(AJ34-AK34),(AJ34-0.75)),IF(AJ34&gt;6,IF(AK34&gt;0.5,(AJ34-AK34),(AJ34-0.5)),IF(AJ34&lt;=6,(AJ34-AK34))))</f>
        <v>0</v>
      </c>
      <c r="AM34" s="17">
        <f t="shared" ref="AM34:AM38" si="45">IF((C34=6)*AND(AL34&gt;L34),AL34,L34)</f>
        <v>0</v>
      </c>
    </row>
    <row r="35" spans="1:39" ht="24" customHeight="1" x14ac:dyDescent="0.2">
      <c r="A35" s="13">
        <f>Kalender!B243</f>
        <v>44800</v>
      </c>
      <c r="B35" s="194" t="str">
        <f>Kalender!C243</f>
        <v>Sa</v>
      </c>
      <c r="C35" s="1">
        <v>0</v>
      </c>
      <c r="D35" s="15" t="str">
        <f t="shared" si="38"/>
        <v>arbeitsfreier Tag</v>
      </c>
      <c r="E35" s="8"/>
      <c r="F35" s="7"/>
      <c r="G35" s="7"/>
      <c r="H35" s="7"/>
      <c r="I35" s="7"/>
      <c r="J35" s="183"/>
      <c r="K35" s="50">
        <f t="shared" si="39"/>
        <v>0</v>
      </c>
      <c r="L35" s="48">
        <f t="shared" si="40"/>
        <v>0</v>
      </c>
      <c r="N35" s="17"/>
      <c r="O35" s="331"/>
      <c r="P35" s="332"/>
      <c r="AC35" s="17" t="str">
        <f t="shared" si="4"/>
        <v>Sa</v>
      </c>
      <c r="AD35" s="17">
        <f t="shared" si="0"/>
        <v>1</v>
      </c>
      <c r="AE35" s="67">
        <f t="shared" si="37"/>
        <v>4</v>
      </c>
      <c r="AF35" s="67">
        <f>VLOOKUP(AC35,Varianten_Kombi!L:N,2,0)</f>
        <v>6</v>
      </c>
      <c r="AG35" s="67" t="str">
        <f t="shared" si="6"/>
        <v>146</v>
      </c>
      <c r="AH35" s="17" t="str">
        <f t="shared" si="41"/>
        <v>Sa</v>
      </c>
      <c r="AI35" s="17">
        <f>VLOOKUP(AG35,Varianten_Kombi!$E$4:$G$143,3)</f>
        <v>0</v>
      </c>
      <c r="AJ35" s="49">
        <f t="shared" si="42"/>
        <v>0</v>
      </c>
      <c r="AK35" s="49">
        <f t="shared" si="43"/>
        <v>0</v>
      </c>
      <c r="AL35" s="139">
        <f t="shared" si="44"/>
        <v>0</v>
      </c>
      <c r="AM35" s="17">
        <f t="shared" si="45"/>
        <v>0</v>
      </c>
    </row>
    <row r="36" spans="1:39" ht="24" customHeight="1" x14ac:dyDescent="0.2">
      <c r="A36" s="13">
        <f>Kalender!B244</f>
        <v>44801</v>
      </c>
      <c r="B36" s="194" t="str">
        <f>Kalender!C244</f>
        <v>So</v>
      </c>
      <c r="C36" s="1">
        <v>0</v>
      </c>
      <c r="D36" s="15" t="str">
        <f>IF(C36=0,"arbeitsfreier Tag",IF(C36=1,"AZ",IF(C36=2,"gesetzl. Feiertag",IF(C36=3,"Tarifurlaub",IF(C36=4,"Sonderurlaub",IF(C36=5,"krank (Arbeitsunfähigkeit)",IF(C36=6,"Aus-/Weiterbildung/Dienstreise","Zeitausgleich")))))))</f>
        <v>arbeitsfreier Tag</v>
      </c>
      <c r="E36" s="8"/>
      <c r="F36" s="7"/>
      <c r="G36" s="7"/>
      <c r="H36" s="7"/>
      <c r="I36" s="7"/>
      <c r="J36" s="183"/>
      <c r="K36" s="50">
        <f>IF(C36=0,AL36,IF(C36=1,AL36,IF(C36=2,L36,IF(C36=3,L36,IF(C36=4,L36,IF(C36=5,L36,IF(C36=6,AM36,IF(C36=7,0,"falsch"))))))))</f>
        <v>0</v>
      </c>
      <c r="L36" s="48">
        <f>SUM(AI36)</f>
        <v>0</v>
      </c>
      <c r="M36" s="170">
        <f>SUM(K30:K36)</f>
        <v>0</v>
      </c>
      <c r="N36" s="172">
        <f>SUM(L30:L36)</f>
        <v>0</v>
      </c>
      <c r="O36" s="331"/>
      <c r="P36" s="332"/>
      <c r="AC36" s="17" t="str">
        <f t="shared" si="4"/>
        <v>So</v>
      </c>
      <c r="AD36" s="17">
        <f t="shared" si="0"/>
        <v>1</v>
      </c>
      <c r="AE36" s="67">
        <f t="shared" si="37"/>
        <v>4</v>
      </c>
      <c r="AF36" s="67">
        <f>VLOOKUP(AC36,Varianten_Kombi!L:N,2,0)</f>
        <v>7</v>
      </c>
      <c r="AG36" s="67" t="str">
        <f t="shared" si="6"/>
        <v>147</v>
      </c>
      <c r="AH36" s="17" t="str">
        <f>B36</f>
        <v>So</v>
      </c>
      <c r="AI36" s="17">
        <f>VLOOKUP(AG36,Varianten_Kombi!$E$4:$G$143,3)</f>
        <v>0</v>
      </c>
      <c r="AJ36" s="49">
        <f>(F36-E36)*24</f>
        <v>0</v>
      </c>
      <c r="AK36" s="49">
        <f>((H36-G36)+(J36-I36))*24</f>
        <v>0</v>
      </c>
      <c r="AL36" s="139">
        <f>IF(AJ36&gt;9.5,IF(AK36&gt;0.75,(AJ36-AK36),(AJ36-0.75)),IF(AJ36&gt;6,IF(AK36&gt;0.5,(AJ36-AK36),(AJ36-0.5)),IF(AJ36&lt;=6,(AJ36-AK36))))</f>
        <v>0</v>
      </c>
      <c r="AM36" s="17">
        <f>IF((C36=6)*AND(AL36&gt;L36),AL36,L36)</f>
        <v>0</v>
      </c>
    </row>
    <row r="37" spans="1:39" ht="24" customHeight="1" x14ac:dyDescent="0.2">
      <c r="A37" s="13">
        <f>Kalender!B245</f>
        <v>44802</v>
      </c>
      <c r="B37" s="194" t="str">
        <f>Kalender!C245</f>
        <v>Mo</v>
      </c>
      <c r="C37" s="3">
        <v>1</v>
      </c>
      <c r="D37" s="14" t="str">
        <f>IF(C37=0,"arbeitsfreier Tag",IF(C37=1,"AZ",IF(C37=2,"gesetzl. Feiertag",IF(C37=3,"Tarifurlaub",IF(C37=4,"Sonderurlaub",IF(C37=5,"krank (Arbeitsunfähigkeit)",IF(C37=6,"Aus-/Weiterbildung/Dienstreise","Zeitausgleich")))))))</f>
        <v>AZ</v>
      </c>
      <c r="E37" s="278"/>
      <c r="F37" s="278"/>
      <c r="G37" s="5"/>
      <c r="H37" s="5"/>
      <c r="I37" s="5"/>
      <c r="J37" s="11"/>
      <c r="K37" s="40">
        <f>IF(C37=0,AL37,IF(C37=1,AL37,IF(C37=2,L37,IF(C37=3,L37,IF(C37=4,L37,IF(C37=5,L37,IF(C37=6,AM37,IF(C37=7,0,"falsch"))))))))</f>
        <v>0</v>
      </c>
      <c r="L37" s="41">
        <f>SUM(AI37)</f>
        <v>0</v>
      </c>
      <c r="M37" s="275">
        <v>5</v>
      </c>
      <c r="N37" s="273"/>
      <c r="O37" s="331"/>
      <c r="P37" s="332"/>
      <c r="AC37" s="17" t="str">
        <f t="shared" si="4"/>
        <v>Mo</v>
      </c>
      <c r="AD37" s="17">
        <f t="shared" si="0"/>
        <v>1</v>
      </c>
      <c r="AE37" s="67">
        <f>SUM($M$37)</f>
        <v>5</v>
      </c>
      <c r="AF37" s="67">
        <f>VLOOKUP(AC37,Varianten_Kombi!L:N,2,0)</f>
        <v>1</v>
      </c>
      <c r="AG37" s="67" t="str">
        <f t="shared" si="6"/>
        <v>151</v>
      </c>
      <c r="AH37" s="17" t="str">
        <f>B37</f>
        <v>Mo</v>
      </c>
      <c r="AI37" s="17">
        <f>VLOOKUP(AG37,Varianten_Kombi!$E$4:$G$143,3)</f>
        <v>0</v>
      </c>
      <c r="AJ37" s="49">
        <f>(F37-E37)*24</f>
        <v>0</v>
      </c>
      <c r="AK37" s="49">
        <f>((H37-G37)+(J37-I37))*24</f>
        <v>0</v>
      </c>
      <c r="AL37" s="139">
        <f>IF(AJ37&gt;9.5,IF(AK37&gt;0.75,(AJ37-AK37),(AJ37-0.75)),IF(AJ37&gt;6,IF(AK37&gt;0.5,(AJ37-AK37),(AJ37-0.5)),IF(AJ37&lt;=6,(AJ37-AK37))))</f>
        <v>0</v>
      </c>
      <c r="AM37" s="17">
        <f>IF((C37=6)*AND(AL37&gt;L37),AL37,L37)</f>
        <v>0</v>
      </c>
    </row>
    <row r="38" spans="1:39" ht="24" customHeight="1" x14ac:dyDescent="0.2">
      <c r="A38" s="13">
        <f>Kalender!B246</f>
        <v>44803</v>
      </c>
      <c r="B38" s="194" t="str">
        <f>Kalender!C246</f>
        <v>Di</v>
      </c>
      <c r="C38" s="3">
        <v>1</v>
      </c>
      <c r="D38" s="14" t="str">
        <f t="shared" si="38"/>
        <v>AZ</v>
      </c>
      <c r="E38" s="278"/>
      <c r="F38" s="278"/>
      <c r="G38" s="5"/>
      <c r="H38" s="5"/>
      <c r="I38" s="5"/>
      <c r="J38" s="11"/>
      <c r="K38" s="40">
        <f t="shared" si="39"/>
        <v>0</v>
      </c>
      <c r="L38" s="41">
        <f t="shared" si="40"/>
        <v>0</v>
      </c>
      <c r="M38" s="242"/>
      <c r="N38" s="246"/>
      <c r="O38" s="331"/>
      <c r="P38" s="332"/>
      <c r="AC38" s="17" t="str">
        <f t="shared" si="4"/>
        <v>Di</v>
      </c>
      <c r="AD38" s="17">
        <f t="shared" si="0"/>
        <v>1</v>
      </c>
      <c r="AE38" s="67">
        <f>SUM($M$37)</f>
        <v>5</v>
      </c>
      <c r="AF38" s="67">
        <f>VLOOKUP(AC38,Varianten_Kombi!L:N,2,0)</f>
        <v>2</v>
      </c>
      <c r="AG38" s="67" t="str">
        <f t="shared" si="6"/>
        <v>152</v>
      </c>
      <c r="AH38" s="17" t="str">
        <f t="shared" si="41"/>
        <v>Di</v>
      </c>
      <c r="AI38" s="17">
        <f>VLOOKUP(AG38,Varianten_Kombi!$E$4:$G$143,3)</f>
        <v>0</v>
      </c>
      <c r="AJ38" s="49">
        <f t="shared" si="42"/>
        <v>0</v>
      </c>
      <c r="AK38" s="49">
        <f t="shared" si="43"/>
        <v>0</v>
      </c>
      <c r="AL38" s="139">
        <f t="shared" si="44"/>
        <v>0</v>
      </c>
      <c r="AM38" s="17">
        <f t="shared" si="45"/>
        <v>0</v>
      </c>
    </row>
    <row r="39" spans="1:39" ht="24" customHeight="1" x14ac:dyDescent="0.2">
      <c r="A39" s="13">
        <f>Kalender!B247</f>
        <v>44804</v>
      </c>
      <c r="B39" s="194" t="str">
        <f>Kalender!C247</f>
        <v>Mi</v>
      </c>
      <c r="C39" s="3">
        <v>1</v>
      </c>
      <c r="D39" s="14" t="str">
        <f>IF(C39=0,"arbeitsfreier Tag",IF(C39=1,"AZ",IF(C39=2,"gesetzl. Feiertag",IF(C39=3,"Tarifurlaub",IF(C39=4,"Sonderurlaub",IF(C39=5,"krank (Arbeitsunfähigkeit)",IF(C39=6,"Aus-/Weiterbildung/Dienstreise","Zeitausgleich")))))))</f>
        <v>AZ</v>
      </c>
      <c r="E39" s="278"/>
      <c r="F39" s="278"/>
      <c r="G39" s="5"/>
      <c r="H39" s="5"/>
      <c r="I39" s="5"/>
      <c r="J39" s="11"/>
      <c r="K39" s="40">
        <f>IF(C39=0,AL39,IF(C39=1,AL39,IF(C39=2,L39,IF(C39=3,L39,IF(C39=4,L39,IF(C39=5,L39,IF(C39=6,AM39,IF(C39=7,0,"falsch"))))))))</f>
        <v>0</v>
      </c>
      <c r="L39" s="41">
        <f>SUM(AI39)</f>
        <v>0</v>
      </c>
      <c r="O39" s="329"/>
      <c r="P39" s="330"/>
      <c r="AC39" s="17" t="str">
        <f t="shared" si="4"/>
        <v>Mi</v>
      </c>
      <c r="AD39" s="17">
        <f t="shared" si="0"/>
        <v>1</v>
      </c>
      <c r="AE39" s="67">
        <f>SUM($M$37)</f>
        <v>5</v>
      </c>
      <c r="AF39" s="67">
        <f>VLOOKUP(AC39,Varianten_Kombi!L:N,2,0)</f>
        <v>3</v>
      </c>
      <c r="AG39" s="67" t="str">
        <f t="shared" si="6"/>
        <v>153</v>
      </c>
      <c r="AH39" s="17" t="str">
        <f>B39</f>
        <v>Mi</v>
      </c>
      <c r="AI39" s="17">
        <f>VLOOKUP(AG39,Varianten_Kombi!$E$4:$G$143,3)</f>
        <v>0</v>
      </c>
      <c r="AJ39" s="49">
        <f>(F39-E39)*24</f>
        <v>0</v>
      </c>
      <c r="AK39" s="49">
        <f>((H39-G39)+(J39-I39))*24</f>
        <v>0</v>
      </c>
      <c r="AL39" s="139">
        <f>IF(AJ39&gt;9.5,IF(AK39&gt;0.75,(AJ39-AK39),(AJ39-0.75)),IF(AJ39&gt;6,IF(AK39&gt;0.5,(AJ39-AK39),(AJ39-0.5)),IF(AJ39&lt;=6,(AJ39-AK39))))</f>
        <v>0</v>
      </c>
      <c r="AM39" s="17">
        <f>IF((C39=6)*AND(AL39&gt;L39),AL39,L39)</f>
        <v>0</v>
      </c>
    </row>
    <row r="40" spans="1:39" s="72" customFormat="1" ht="24" customHeight="1" x14ac:dyDescent="0.2">
      <c r="A40" s="63"/>
      <c r="B40" s="192"/>
      <c r="C40" s="197"/>
      <c r="D40" s="66"/>
      <c r="E40" s="198"/>
      <c r="F40" s="199"/>
      <c r="G40" s="199"/>
      <c r="H40" s="199"/>
      <c r="I40" s="199"/>
      <c r="J40" s="199"/>
      <c r="K40" s="49"/>
      <c r="L40" s="42"/>
      <c r="M40" s="46">
        <f>SUM(K37:K39)</f>
        <v>0</v>
      </c>
      <c r="N40" s="41">
        <f>SUM(L37:L39)</f>
        <v>0</v>
      </c>
      <c r="O40" s="201"/>
      <c r="P40" s="201"/>
      <c r="AE40" s="73"/>
      <c r="AF40" s="73"/>
      <c r="AG40" s="73"/>
      <c r="AJ40" s="49"/>
      <c r="AK40" s="49"/>
      <c r="AL40" s="202"/>
    </row>
    <row r="41" spans="1:39" s="72" customFormat="1" ht="24" customHeight="1" x14ac:dyDescent="0.2">
      <c r="A41" s="63"/>
      <c r="B41" s="192"/>
      <c r="C41" s="197"/>
      <c r="D41" s="66"/>
      <c r="E41" s="198"/>
      <c r="F41" s="199"/>
      <c r="G41" s="199"/>
      <c r="H41" s="199"/>
      <c r="I41" s="199"/>
      <c r="J41" s="199"/>
      <c r="K41" s="49"/>
      <c r="L41" s="42"/>
      <c r="N41" s="200"/>
      <c r="O41" s="201"/>
      <c r="P41" s="201"/>
      <c r="AE41" s="73"/>
      <c r="AF41" s="73"/>
      <c r="AG41" s="73"/>
      <c r="AJ41" s="49"/>
      <c r="AK41" s="49"/>
      <c r="AL41" s="202"/>
    </row>
    <row r="42" spans="1:39" s="72" customFormat="1" ht="24" customHeight="1" x14ac:dyDescent="0.2">
      <c r="A42" s="63"/>
      <c r="B42" s="192"/>
      <c r="C42" s="197"/>
      <c r="D42" s="66"/>
      <c r="E42" s="198"/>
      <c r="F42" s="199"/>
      <c r="G42" s="199"/>
      <c r="H42" s="199"/>
      <c r="I42" s="199"/>
      <c r="J42" s="199"/>
      <c r="K42" s="49"/>
      <c r="L42" s="42"/>
      <c r="N42" s="200"/>
      <c r="O42" s="201"/>
      <c r="P42" s="201"/>
      <c r="AE42" s="73"/>
      <c r="AF42" s="73"/>
      <c r="AG42" s="73"/>
      <c r="AJ42" s="49"/>
      <c r="AK42" s="49"/>
      <c r="AL42" s="202"/>
    </row>
    <row r="43" spans="1:39" s="72" customFormat="1" ht="24" customHeight="1" x14ac:dyDescent="0.2">
      <c r="A43" s="63"/>
      <c r="B43" s="192"/>
      <c r="C43" s="197"/>
      <c r="D43" s="66"/>
      <c r="E43" s="198"/>
      <c r="F43" s="199"/>
      <c r="G43" s="199"/>
      <c r="H43" s="199"/>
      <c r="I43" s="199"/>
      <c r="J43" s="199"/>
      <c r="K43" s="49"/>
      <c r="L43" s="42"/>
      <c r="N43" s="200"/>
      <c r="O43" s="201"/>
      <c r="P43" s="201"/>
      <c r="AE43" s="73"/>
      <c r="AF43" s="73"/>
      <c r="AG43" s="73"/>
      <c r="AJ43" s="49"/>
      <c r="AK43" s="49"/>
      <c r="AL43" s="202"/>
    </row>
    <row r="44" spans="1:39" s="72" customFormat="1" ht="24" customHeight="1" x14ac:dyDescent="0.2">
      <c r="A44" s="63"/>
      <c r="B44" s="192"/>
      <c r="C44" s="197"/>
      <c r="D44" s="66"/>
      <c r="E44" s="198"/>
      <c r="F44" s="199"/>
      <c r="G44" s="199"/>
      <c r="H44" s="199"/>
      <c r="I44" s="199"/>
      <c r="J44" s="199"/>
      <c r="K44" s="49"/>
      <c r="L44" s="42"/>
      <c r="N44" s="200"/>
      <c r="O44" s="201"/>
      <c r="P44" s="201"/>
      <c r="AE44" s="73"/>
      <c r="AF44" s="73"/>
      <c r="AG44" s="73"/>
      <c r="AJ44" s="49"/>
      <c r="AK44" s="49"/>
      <c r="AL44" s="202"/>
    </row>
    <row r="45" spans="1:39" s="72" customFormat="1" ht="24" customHeight="1" x14ac:dyDescent="0.2">
      <c r="A45" s="63"/>
      <c r="B45" s="192"/>
      <c r="C45" s="197"/>
      <c r="D45" s="66"/>
      <c r="E45" s="198"/>
      <c r="F45" s="199"/>
      <c r="G45" s="199"/>
      <c r="H45" s="199"/>
      <c r="I45" s="199"/>
      <c r="J45" s="199"/>
      <c r="K45" s="49"/>
      <c r="L45" s="42"/>
      <c r="N45" s="200"/>
      <c r="O45" s="201"/>
      <c r="P45" s="201"/>
      <c r="AE45" s="73"/>
      <c r="AF45" s="73"/>
      <c r="AG45" s="73"/>
      <c r="AJ45" s="49"/>
      <c r="AK45" s="49"/>
      <c r="AL45" s="202"/>
    </row>
    <row r="46" spans="1:39" s="72" customFormat="1" ht="24" customHeight="1" x14ac:dyDescent="0.2">
      <c r="A46" s="63"/>
      <c r="B46" s="192"/>
      <c r="C46" s="197"/>
      <c r="D46" s="66"/>
      <c r="E46" s="198"/>
      <c r="F46" s="199"/>
      <c r="G46" s="199"/>
      <c r="H46" s="199"/>
      <c r="I46" s="199"/>
      <c r="J46" s="199"/>
      <c r="K46" s="49"/>
      <c r="L46" s="42"/>
      <c r="N46" s="200"/>
      <c r="O46" s="201"/>
      <c r="P46" s="201"/>
      <c r="AE46" s="73"/>
      <c r="AF46" s="73"/>
      <c r="AG46" s="73"/>
      <c r="AJ46" s="49"/>
      <c r="AK46" s="49"/>
      <c r="AL46" s="202"/>
    </row>
    <row r="47" spans="1:39" s="72" customFormat="1" ht="24" customHeight="1" thickBot="1" x14ac:dyDescent="0.25">
      <c r="A47" s="63"/>
      <c r="B47" s="192"/>
      <c r="C47" s="197"/>
      <c r="D47" s="66"/>
      <c r="E47" s="198"/>
      <c r="F47" s="199"/>
      <c r="G47" s="199"/>
      <c r="H47" s="199"/>
      <c r="I47" s="199"/>
      <c r="J47" s="199"/>
      <c r="K47" s="49"/>
      <c r="L47" s="42"/>
      <c r="N47" s="200"/>
      <c r="O47" s="201"/>
      <c r="P47" s="201"/>
      <c r="AE47" s="73"/>
      <c r="AF47" s="73"/>
      <c r="AG47" s="73"/>
      <c r="AJ47" s="49"/>
      <c r="AK47" s="49"/>
      <c r="AL47" s="202"/>
    </row>
    <row r="48" spans="1:39" x14ac:dyDescent="0.2">
      <c r="E48" s="212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4"/>
    </row>
    <row r="49" spans="1:16" ht="24" customHeight="1" x14ac:dyDescent="0.2">
      <c r="A49" s="19"/>
      <c r="E49" s="215" t="s">
        <v>25</v>
      </c>
      <c r="F49" s="47"/>
      <c r="G49" s="47"/>
      <c r="H49" s="47"/>
      <c r="I49" s="47"/>
      <c r="J49" s="47"/>
      <c r="K49" s="74">
        <f>SUM(M40,M36,M29,M22,M15)</f>
        <v>0</v>
      </c>
      <c r="L49" s="16"/>
      <c r="M49" s="47" t="s">
        <v>46</v>
      </c>
      <c r="N49" s="47"/>
      <c r="O49" s="18">
        <f>Jul!O51</f>
        <v>0</v>
      </c>
      <c r="P49" s="216"/>
    </row>
    <row r="50" spans="1:16" ht="24" customHeight="1" x14ac:dyDescent="0.2">
      <c r="A50" s="63"/>
      <c r="E50" s="215" t="s">
        <v>39</v>
      </c>
      <c r="F50" s="47"/>
      <c r="G50" s="47"/>
      <c r="H50" s="47"/>
      <c r="I50" s="47"/>
      <c r="J50" s="47"/>
      <c r="K50" s="74">
        <f>Jul!$K$54</f>
        <v>0</v>
      </c>
      <c r="L50" s="89"/>
      <c r="M50" s="47" t="s">
        <v>45</v>
      </c>
      <c r="N50" s="47"/>
      <c r="O50" s="18">
        <f>SUM(COUNTIF(C9:C39,3))</f>
        <v>0</v>
      </c>
      <c r="P50" s="216"/>
    </row>
    <row r="51" spans="1:16" ht="24" customHeight="1" x14ac:dyDescent="0.2">
      <c r="A51" s="63"/>
      <c r="E51" s="215" t="s">
        <v>26</v>
      </c>
      <c r="F51" s="47"/>
      <c r="G51" s="47"/>
      <c r="H51" s="47"/>
      <c r="I51" s="47"/>
      <c r="J51" s="47"/>
      <c r="K51" s="74">
        <f>SUM(K49:K50)</f>
        <v>0</v>
      </c>
      <c r="L51" s="89"/>
      <c r="M51" s="47" t="s">
        <v>50</v>
      </c>
      <c r="N51" s="47"/>
      <c r="O51" s="18">
        <f>O49-O50</f>
        <v>0</v>
      </c>
      <c r="P51" s="216"/>
    </row>
    <row r="52" spans="1:16" ht="24" customHeight="1" x14ac:dyDescent="0.2">
      <c r="D52" s="47"/>
      <c r="E52" s="215" t="s">
        <v>27</v>
      </c>
      <c r="F52" s="47"/>
      <c r="G52" s="47"/>
      <c r="H52" s="47"/>
      <c r="I52" s="47"/>
      <c r="J52" s="47"/>
      <c r="K52" s="78">
        <f>SUM(N40,N36,N29,N22,N15)</f>
        <v>0</v>
      </c>
      <c r="L52" s="89"/>
      <c r="M52" s="47"/>
      <c r="N52" s="47"/>
      <c r="O52" s="218"/>
      <c r="P52" s="217"/>
    </row>
    <row r="53" spans="1:16" ht="24" customHeight="1" thickBot="1" x14ac:dyDescent="0.25">
      <c r="D53" s="47"/>
      <c r="E53" s="215"/>
      <c r="F53" s="47"/>
      <c r="G53" s="47"/>
      <c r="H53" s="47"/>
      <c r="I53" s="47"/>
      <c r="J53" s="47"/>
      <c r="K53" s="79"/>
      <c r="L53" s="89"/>
      <c r="M53" s="47"/>
      <c r="N53" s="47"/>
      <c r="O53" s="218"/>
      <c r="P53" s="217"/>
    </row>
    <row r="54" spans="1:16" ht="24" customHeight="1" thickBot="1" x14ac:dyDescent="0.3">
      <c r="E54" s="215" t="s">
        <v>28</v>
      </c>
      <c r="F54" s="47"/>
      <c r="G54" s="47"/>
      <c r="H54" s="47"/>
      <c r="I54" s="47"/>
      <c r="J54" s="89"/>
      <c r="K54" s="80">
        <f>K51-K52</f>
        <v>0</v>
      </c>
      <c r="L54" s="89"/>
      <c r="M54" s="47"/>
      <c r="N54" s="47"/>
      <c r="O54" s="47"/>
      <c r="P54" s="217"/>
    </row>
    <row r="55" spans="1:16" ht="24" customHeight="1" thickBot="1" x14ac:dyDescent="0.25">
      <c r="E55" s="219"/>
      <c r="F55" s="220"/>
      <c r="G55" s="220"/>
      <c r="H55" s="220"/>
      <c r="I55" s="220"/>
      <c r="J55" s="220"/>
      <c r="K55" s="221"/>
      <c r="L55" s="220"/>
      <c r="M55" s="220"/>
      <c r="N55" s="220"/>
      <c r="O55" s="222"/>
      <c r="P55" s="223"/>
    </row>
    <row r="56" spans="1:16" ht="24" customHeight="1" x14ac:dyDescent="0.2">
      <c r="K56" s="16"/>
      <c r="M56" s="19"/>
      <c r="N56" s="17"/>
      <c r="O56" s="20"/>
    </row>
    <row r="57" spans="1:16" ht="24" customHeight="1" x14ac:dyDescent="0.2">
      <c r="M57" s="19"/>
      <c r="N57" s="17"/>
      <c r="O57" s="20"/>
    </row>
    <row r="58" spans="1:16" ht="24" customHeight="1" x14ac:dyDescent="0.2">
      <c r="C58" s="61"/>
      <c r="D58" s="61"/>
      <c r="E58" s="61"/>
      <c r="F58" s="61"/>
      <c r="K58" s="61"/>
      <c r="L58" s="61"/>
      <c r="M58" s="19"/>
      <c r="N58" s="17"/>
      <c r="O58" s="20"/>
    </row>
    <row r="59" spans="1:16" x14ac:dyDescent="0.2">
      <c r="C59" s="17" t="s">
        <v>32</v>
      </c>
      <c r="F59" s="47"/>
      <c r="K59" s="17" t="s">
        <v>33</v>
      </c>
      <c r="N59" s="17"/>
      <c r="P59" s="20"/>
    </row>
    <row r="60" spans="1:16" x14ac:dyDescent="0.2">
      <c r="N60" s="17"/>
      <c r="P60" s="20"/>
    </row>
    <row r="61" spans="1:16" x14ac:dyDescent="0.2">
      <c r="N61" s="17"/>
      <c r="P61" s="20"/>
    </row>
    <row r="62" spans="1:16" x14ac:dyDescent="0.2">
      <c r="N62" s="17"/>
      <c r="P62" s="20"/>
    </row>
    <row r="63" spans="1:16" x14ac:dyDescent="0.2">
      <c r="N63" s="17"/>
    </row>
    <row r="64" spans="1:16" x14ac:dyDescent="0.2">
      <c r="N64" s="17"/>
    </row>
  </sheetData>
  <sheetProtection algorithmName="SHA-512" hashValue="YOe6RMLhPe80UZqClSkQmOhTIBSZkCbbkqPCfpdrCPFx5ZGjT94XNRM/HyuF9Tppqbwkye7VFRf/B6uqfuugqA==" saltValue="EOU0NY2MRASUqwlm7a08zA==" spinCount="100000" sheet="1" selectLockedCells="1"/>
  <autoFilter ref="A8:AN39">
    <filterColumn colId="14" showButton="0"/>
    <filterColumn colId="29" showButton="0"/>
    <filterColumn colId="30" showButton="0"/>
    <filterColumn colId="31" showButton="0"/>
    <filterColumn colId="32" showButton="0"/>
    <filterColumn colId="33" showButton="0"/>
  </autoFilter>
  <mergeCells count="37">
    <mergeCell ref="O9:P9"/>
    <mergeCell ref="O10:P10"/>
    <mergeCell ref="AD8:AI8"/>
    <mergeCell ref="A1:P1"/>
    <mergeCell ref="K3:L3"/>
    <mergeCell ref="M3:N3"/>
    <mergeCell ref="K4:L4"/>
    <mergeCell ref="O7:P8"/>
    <mergeCell ref="O11:P11"/>
    <mergeCell ref="O12:P12"/>
    <mergeCell ref="O20:P20"/>
    <mergeCell ref="O21:P21"/>
    <mergeCell ref="O15:P15"/>
    <mergeCell ref="O13:P13"/>
    <mergeCell ref="O14:P14"/>
    <mergeCell ref="O22:P22"/>
    <mergeCell ref="O23:P23"/>
    <mergeCell ref="O24:P24"/>
    <mergeCell ref="O25:P25"/>
    <mergeCell ref="O16:P16"/>
    <mergeCell ref="O17:P17"/>
    <mergeCell ref="O18:P18"/>
    <mergeCell ref="O19:P19"/>
    <mergeCell ref="O26:P26"/>
    <mergeCell ref="O34:P34"/>
    <mergeCell ref="O35:P35"/>
    <mergeCell ref="O29:P29"/>
    <mergeCell ref="O30:P30"/>
    <mergeCell ref="O28:P28"/>
    <mergeCell ref="O27:P27"/>
    <mergeCell ref="O39:P39"/>
    <mergeCell ref="O36:P36"/>
    <mergeCell ref="O31:P31"/>
    <mergeCell ref="O32:P32"/>
    <mergeCell ref="O33:P33"/>
    <mergeCell ref="O38:P38"/>
    <mergeCell ref="O37:P37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4" name="Drop Down 2">
              <controlPr locked="0" defaultSize="0" autoLine="0" autoPict="0">
                <anchor moveWithCells="1">
                  <from>
                    <xdr:col>11</xdr:col>
                    <xdr:colOff>342900</xdr:colOff>
                    <xdr:row>2</xdr:row>
                    <xdr:rowOff>238125</xdr:rowOff>
                  </from>
                  <to>
                    <xdr:col>13</xdr:col>
                    <xdr:colOff>390525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Drop Down 4">
              <controlPr locked="0" defaultSize="0" autoLine="0" autoPict="0">
                <anchor moveWithCells="1">
                  <from>
                    <xdr:col>12</xdr:col>
                    <xdr:colOff>28575</xdr:colOff>
                    <xdr:row>8</xdr:row>
                    <xdr:rowOff>9525</xdr:rowOff>
                  </from>
                  <to>
                    <xdr:col>14</xdr:col>
                    <xdr:colOff>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6" name="Drop Down 5">
              <controlPr locked="0" defaultSize="0" autoLine="0" autoPict="0">
                <anchor moveWithCells="1">
                  <from>
                    <xdr:col>12</xdr:col>
                    <xdr:colOff>28575</xdr:colOff>
                    <xdr:row>15</xdr:row>
                    <xdr:rowOff>0</xdr:rowOff>
                  </from>
                  <to>
                    <xdr:col>14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7" name="Drop Down 6">
              <controlPr locked="0" defaultSize="0" autoLine="0" autoPict="0">
                <anchor moveWithCells="1">
                  <from>
                    <xdr:col>12</xdr:col>
                    <xdr:colOff>28575</xdr:colOff>
                    <xdr:row>22</xdr:row>
                    <xdr:rowOff>19050</xdr:rowOff>
                  </from>
                  <to>
                    <xdr:col>13</xdr:col>
                    <xdr:colOff>609600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Drop Down 7">
              <controlPr locked="0" defaultSize="0" autoLine="0" autoPict="0">
                <anchor moveWithCells="1">
                  <from>
                    <xdr:col>12</xdr:col>
                    <xdr:colOff>28575</xdr:colOff>
                    <xdr:row>29</xdr:row>
                    <xdr:rowOff>0</xdr:rowOff>
                  </from>
                  <to>
                    <xdr:col>13</xdr:col>
                    <xdr:colOff>609600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Drop Down 8">
              <controlPr locked="0" defaultSize="0" autoLine="0" autoPict="0">
                <anchor moveWithCells="1">
                  <from>
                    <xdr:col>12</xdr:col>
                    <xdr:colOff>38100</xdr:colOff>
                    <xdr:row>36</xdr:row>
                    <xdr:rowOff>47625</xdr:rowOff>
                  </from>
                  <to>
                    <xdr:col>14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theme="9" tint="-0.249977111117893"/>
    <pageSetUpPr fitToPage="1"/>
  </sheetPr>
  <dimension ref="A1:AM74"/>
  <sheetViews>
    <sheetView showGridLines="0" zoomScale="115" zoomScaleNormal="115" workbookViewId="0">
      <selection activeCell="M35" sqref="M35"/>
    </sheetView>
  </sheetViews>
  <sheetFormatPr baseColWidth="10" defaultColWidth="11.42578125" defaultRowHeight="15" x14ac:dyDescent="0.2"/>
  <cols>
    <col min="1" max="1" width="7.7109375" style="17" customWidth="1"/>
    <col min="2" max="2" width="4.42578125" style="17" customWidth="1"/>
    <col min="3" max="3" width="6" style="17" customWidth="1"/>
    <col min="4" max="4" width="10.7109375" style="17" bestFit="1" customWidth="1"/>
    <col min="5" max="10" width="9.28515625" style="17" customWidth="1"/>
    <col min="11" max="12" width="11.5703125" style="17" customWidth="1"/>
    <col min="13" max="13" width="9.28515625" style="17" customWidth="1"/>
    <col min="14" max="14" width="9.28515625" style="19" customWidth="1"/>
    <col min="15" max="15" width="11.42578125" style="17" customWidth="1"/>
    <col min="16" max="16" width="19.140625" style="17" customWidth="1"/>
    <col min="17" max="29" width="11.42578125" style="17" hidden="1" customWidth="1"/>
    <col min="30" max="30" width="2.5703125" style="17" hidden="1" customWidth="1"/>
    <col min="31" max="32" width="2.5703125" style="67" hidden="1" customWidth="1"/>
    <col min="33" max="33" width="5.28515625" style="67" hidden="1" customWidth="1"/>
    <col min="34" max="34" width="2.5703125" style="17" hidden="1" customWidth="1"/>
    <col min="35" max="35" width="12" style="17" hidden="1" customWidth="1"/>
    <col min="36" max="36" width="8.140625" style="17" hidden="1" customWidth="1"/>
    <col min="37" max="37" width="8.28515625" style="17" hidden="1" customWidth="1"/>
    <col min="38" max="38" width="15.7109375" style="17" hidden="1" customWidth="1"/>
    <col min="39" max="39" width="11.42578125" style="17" hidden="1" customWidth="1"/>
    <col min="40" max="40" width="11.42578125" style="17" customWidth="1"/>
    <col min="41" max="16384" width="11.42578125" style="17"/>
  </cols>
  <sheetData>
    <row r="1" spans="1:38" ht="25.5" x14ac:dyDescent="0.35">
      <c r="A1" s="345" t="s">
        <v>13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7"/>
      <c r="AL1" s="17">
        <f>IF(($C$13=6)*AND($AK$13&gt;$L$13),$AK$13,$L$13)</f>
        <v>0</v>
      </c>
    </row>
    <row r="2" spans="1:38" ht="36" customHeight="1" x14ac:dyDescent="0.2"/>
    <row r="3" spans="1:38" ht="18.75" customHeight="1" x14ac:dyDescent="0.25">
      <c r="A3" s="83">
        <f>Person!$G$2</f>
        <v>0</v>
      </c>
      <c r="B3" s="54"/>
      <c r="C3" s="54"/>
      <c r="D3" s="54"/>
      <c r="E3" s="54"/>
      <c r="F3" s="55"/>
      <c r="K3" s="348" t="s">
        <v>58</v>
      </c>
      <c r="L3" s="348"/>
      <c r="M3" s="314">
        <f>IF(M4=1,Person!G14, IF(M4=2,Person!O14,IF(M4=3,Person!W14,IF(M4=4,Person!AE14,"FALSCH"))))</f>
        <v>0</v>
      </c>
      <c r="N3" s="314"/>
    </row>
    <row r="4" spans="1:38" ht="18.75" customHeight="1" x14ac:dyDescent="0.25">
      <c r="A4" s="84">
        <f>Person!$G$3</f>
        <v>0</v>
      </c>
      <c r="B4" s="56"/>
      <c r="C4" s="56"/>
      <c r="D4" s="56"/>
      <c r="E4" s="56"/>
      <c r="F4" s="57"/>
      <c r="K4" s="348" t="s">
        <v>59</v>
      </c>
      <c r="L4" s="348"/>
      <c r="M4" s="53">
        <v>1</v>
      </c>
      <c r="N4" s="68"/>
      <c r="AL4" s="17">
        <f>IF($C$13=6+AND($AK$13&lt;$L$13),$AK$13,$L$13)</f>
        <v>0</v>
      </c>
    </row>
    <row r="5" spans="1:38" s="60" customFormat="1" ht="39" customHeight="1" x14ac:dyDescent="0.4">
      <c r="A5" s="59">
        <v>44805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AE5" s="70"/>
      <c r="AF5" s="70"/>
      <c r="AG5" s="70"/>
      <c r="AL5" s="17"/>
    </row>
    <row r="6" spans="1:38" ht="21" customHeight="1" x14ac:dyDescent="0.2">
      <c r="A6" s="61"/>
      <c r="B6" s="61"/>
      <c r="C6" s="61"/>
      <c r="N6" s="17"/>
      <c r="AL6" s="17">
        <f>IF(AND($C$13=6,$AK$13&gt;$L$13),$AK$13,$L$13)</f>
        <v>0</v>
      </c>
    </row>
    <row r="7" spans="1:38" ht="24" customHeight="1" x14ac:dyDescent="0.25">
      <c r="A7" s="22" t="s">
        <v>14</v>
      </c>
      <c r="B7" s="23"/>
      <c r="C7" s="24" t="s">
        <v>15</v>
      </c>
      <c r="D7" s="25" t="s">
        <v>52</v>
      </c>
      <c r="E7" s="26" t="s">
        <v>16</v>
      </c>
      <c r="F7" s="26"/>
      <c r="G7" s="27" t="s">
        <v>17</v>
      </c>
      <c r="H7" s="26"/>
      <c r="I7" s="27" t="s">
        <v>18</v>
      </c>
      <c r="J7" s="28"/>
      <c r="K7" s="29" t="s">
        <v>14</v>
      </c>
      <c r="L7" s="30" t="s">
        <v>14</v>
      </c>
      <c r="M7" s="31" t="s">
        <v>19</v>
      </c>
      <c r="N7" s="31" t="s">
        <v>19</v>
      </c>
      <c r="O7" s="334" t="s">
        <v>72</v>
      </c>
      <c r="P7" s="335"/>
    </row>
    <row r="8" spans="1:38" ht="24" customHeight="1" x14ac:dyDescent="0.25">
      <c r="A8" s="32"/>
      <c r="B8" s="33"/>
      <c r="C8" s="34" t="s">
        <v>20</v>
      </c>
      <c r="D8" s="35" t="s">
        <v>51</v>
      </c>
      <c r="E8" s="36" t="s">
        <v>21</v>
      </c>
      <c r="F8" s="37" t="s">
        <v>22</v>
      </c>
      <c r="G8" s="37" t="s">
        <v>21</v>
      </c>
      <c r="H8" s="37" t="s">
        <v>22</v>
      </c>
      <c r="I8" s="37" t="s">
        <v>21</v>
      </c>
      <c r="J8" s="35" t="s">
        <v>22</v>
      </c>
      <c r="K8" s="36" t="s">
        <v>23</v>
      </c>
      <c r="L8" s="38" t="s">
        <v>24</v>
      </c>
      <c r="M8" s="39" t="s">
        <v>23</v>
      </c>
      <c r="N8" s="39" t="s">
        <v>24</v>
      </c>
      <c r="O8" s="340"/>
      <c r="P8" s="341"/>
      <c r="AD8" s="342" t="s">
        <v>68</v>
      </c>
      <c r="AE8" s="343"/>
      <c r="AF8" s="343"/>
      <c r="AG8" s="343"/>
      <c r="AH8" s="344"/>
      <c r="AI8" s="17" t="s">
        <v>16</v>
      </c>
      <c r="AJ8" s="17" t="s">
        <v>69</v>
      </c>
      <c r="AK8" s="17" t="s">
        <v>70</v>
      </c>
      <c r="AL8" s="17" t="s">
        <v>71</v>
      </c>
    </row>
    <row r="9" spans="1:38" ht="24" customHeight="1" x14ac:dyDescent="0.2">
      <c r="A9" s="13">
        <f>Kalender!B248</f>
        <v>44805</v>
      </c>
      <c r="B9" s="187" t="str">
        <f>Kalender!C248</f>
        <v>Do</v>
      </c>
      <c r="C9" s="3">
        <v>1</v>
      </c>
      <c r="D9" s="14" t="str">
        <f t="shared" ref="D9" si="0">IF(C9=0,"arbeitsfreier Tag",IF(C9=1,"AZ",IF(C9=2,"gesetzl. Feiertag",IF(C9=3,"Tarifurlaub",IF(C9=4,"Sonderurlaub",IF(C9=5,"krank (Arbeitsunfähigkeit)",IF(C9=6,"Aus-/Weiterbildung/Dienstreise","Zeitausgleich")))))))</f>
        <v>AZ</v>
      </c>
      <c r="E9" s="278"/>
      <c r="F9" s="278"/>
      <c r="G9" s="5"/>
      <c r="H9" s="5"/>
      <c r="I9" s="5"/>
      <c r="J9" s="11"/>
      <c r="K9" s="40">
        <f t="shared" ref="K9:K38" si="1">IF(C9=0,AK9,IF(C9=1,AK9,IF(C9=2,L9,IF(C9=3,L9,IF(C9=4,L9,IF(C9=5,L9,IF(C9=6,AL9,IF(C9=7,0,"falsch"))))))))</f>
        <v>0</v>
      </c>
      <c r="L9" s="41">
        <f>SUM(AH9)</f>
        <v>0</v>
      </c>
      <c r="M9" s="52">
        <v>5</v>
      </c>
      <c r="N9" s="273"/>
      <c r="O9" s="338"/>
      <c r="P9" s="339"/>
      <c r="AC9" s="17" t="str">
        <f>B9</f>
        <v>Do</v>
      </c>
      <c r="AD9" s="17">
        <f t="shared" ref="AD9:AD38" si="2">SUM($M$4)</f>
        <v>1</v>
      </c>
      <c r="AE9" s="67">
        <f>SUM($M$9)</f>
        <v>5</v>
      </c>
      <c r="AF9" s="67">
        <f>VLOOKUP(AC9,Varianten_Kombi!L:M,2,0)</f>
        <v>4</v>
      </c>
      <c r="AG9" s="67" t="str">
        <f t="shared" ref="AG9:AG14" si="3">CONCATENATE(AD9,AE9,AF9)</f>
        <v>154</v>
      </c>
      <c r="AH9" s="17">
        <f>VLOOKUP(AG9,Varianten_Kombi!$E$4:$G$143,3)</f>
        <v>0</v>
      </c>
      <c r="AI9" s="49">
        <f t="shared" ref="AI9:AI38" si="4">(F9-E9)*24</f>
        <v>0</v>
      </c>
      <c r="AJ9" s="49">
        <f t="shared" ref="AJ9:AJ38" si="5">((H9-G9)+(J9-I9))*24</f>
        <v>0</v>
      </c>
      <c r="AK9" s="139">
        <f t="shared" ref="AK9:AK14" si="6">IF(AI9&gt;9.5,IF(AJ9&gt;0.75,(AI9-AJ9),(AI9-0.75)),IF(AI9&gt;6,IF(AJ9&gt;0.5,(AI9-AJ9),(AI9-0.5)),IF(AI9&lt;=6,(AI9-AJ9))))</f>
        <v>0</v>
      </c>
      <c r="AL9" s="17">
        <f t="shared" ref="AL9:AL38" si="7">IF((C9=6)*AND(AK9&gt;L9),AK9,L9)</f>
        <v>0</v>
      </c>
    </row>
    <row r="10" spans="1:38" ht="24" customHeight="1" x14ac:dyDescent="0.2">
      <c r="A10" s="13">
        <f>Kalender!B249</f>
        <v>44806</v>
      </c>
      <c r="B10" s="187" t="str">
        <f>Kalender!C249</f>
        <v>Fr</v>
      </c>
      <c r="C10" s="3">
        <v>1</v>
      </c>
      <c r="D10" s="14" t="str">
        <f t="shared" ref="D10:D14" si="8">IF(C10=0,"arbeitsfreier Tag",IF(C10=1,"AZ",IF(C10=2,"gesetzl. Feiertag",IF(C10=3,"Tarifurlaub",IF(C10=4,"Sonderurlaub",IF(C10=5,"krank (Arbeitsunfähigkeit)",IF(C10=6,"Aus-/Weiterbildung/Dienstreise","Zeitausgleich")))))))</f>
        <v>AZ</v>
      </c>
      <c r="E10" s="278"/>
      <c r="F10" s="278"/>
      <c r="G10" s="5"/>
      <c r="H10" s="5"/>
      <c r="I10" s="5"/>
      <c r="J10" s="11"/>
      <c r="K10" s="40">
        <f t="shared" si="1"/>
        <v>0</v>
      </c>
      <c r="L10" s="41">
        <f>SUM(AH10)</f>
        <v>0</v>
      </c>
      <c r="M10" s="288"/>
      <c r="N10" s="242"/>
      <c r="O10" s="331"/>
      <c r="P10" s="332"/>
      <c r="AC10" s="17" t="str">
        <f t="shared" ref="AC10:AC38" si="9">B10</f>
        <v>Fr</v>
      </c>
      <c r="AD10" s="17">
        <f t="shared" si="2"/>
        <v>1</v>
      </c>
      <c r="AE10" s="67">
        <f t="shared" ref="AE10:AE12" si="10">SUM($M$9)</f>
        <v>5</v>
      </c>
      <c r="AF10" s="67">
        <f>VLOOKUP(AC10,Varianten_Kombi!L:M,2,0)</f>
        <v>5</v>
      </c>
      <c r="AG10" s="67" t="str">
        <f t="shared" si="3"/>
        <v>155</v>
      </c>
      <c r="AH10" s="17">
        <f>VLOOKUP(AG10,Varianten_Kombi!$E$4:$G$143,3)</f>
        <v>0</v>
      </c>
      <c r="AI10" s="49">
        <f t="shared" si="4"/>
        <v>0</v>
      </c>
      <c r="AJ10" s="49">
        <f t="shared" si="5"/>
        <v>0</v>
      </c>
      <c r="AK10" s="139">
        <f t="shared" si="6"/>
        <v>0</v>
      </c>
      <c r="AL10" s="17">
        <f t="shared" si="7"/>
        <v>0</v>
      </c>
    </row>
    <row r="11" spans="1:38" ht="24" customHeight="1" x14ac:dyDescent="0.2">
      <c r="A11" s="13">
        <f>Kalender!B250</f>
        <v>44807</v>
      </c>
      <c r="B11" s="187" t="str">
        <f>Kalender!C250</f>
        <v>Sa</v>
      </c>
      <c r="C11" s="1">
        <v>0</v>
      </c>
      <c r="D11" s="15" t="str">
        <f t="shared" si="8"/>
        <v>arbeitsfreier Tag</v>
      </c>
      <c r="E11" s="8"/>
      <c r="F11" s="7"/>
      <c r="G11" s="7"/>
      <c r="H11" s="7"/>
      <c r="I11" s="7"/>
      <c r="J11" s="183"/>
      <c r="K11" s="50">
        <f t="shared" si="1"/>
        <v>0</v>
      </c>
      <c r="L11" s="48">
        <f>SUM(AH11)</f>
        <v>0</v>
      </c>
      <c r="M11" s="16"/>
      <c r="N11" s="17"/>
      <c r="O11" s="331"/>
      <c r="P11" s="332"/>
      <c r="AC11" s="17" t="str">
        <f t="shared" si="9"/>
        <v>Sa</v>
      </c>
      <c r="AD11" s="17">
        <f t="shared" si="2"/>
        <v>1</v>
      </c>
      <c r="AE11" s="67">
        <f t="shared" si="10"/>
        <v>5</v>
      </c>
      <c r="AF11" s="67">
        <f>VLOOKUP(AC11,Varianten_Kombi!L:M,2,0)</f>
        <v>6</v>
      </c>
      <c r="AG11" s="67" t="str">
        <f t="shared" si="3"/>
        <v>156</v>
      </c>
      <c r="AH11" s="17">
        <f>VLOOKUP(AG11,Varianten_Kombi!$E$4:$G$143,3)</f>
        <v>0</v>
      </c>
      <c r="AI11" s="49">
        <f t="shared" si="4"/>
        <v>0</v>
      </c>
      <c r="AJ11" s="49">
        <f t="shared" si="5"/>
        <v>0</v>
      </c>
      <c r="AK11" s="139">
        <f t="shared" si="6"/>
        <v>0</v>
      </c>
      <c r="AL11" s="17">
        <f t="shared" si="7"/>
        <v>0</v>
      </c>
    </row>
    <row r="12" spans="1:38" ht="24" customHeight="1" x14ac:dyDescent="0.2">
      <c r="A12" s="13">
        <f>Kalender!B251</f>
        <v>44808</v>
      </c>
      <c r="B12" s="187" t="str">
        <f>Kalender!C251</f>
        <v>So</v>
      </c>
      <c r="C12" s="1">
        <v>0</v>
      </c>
      <c r="D12" s="15" t="str">
        <f>IF(C12=0,"arbeitsfreier Tag",IF(C12=1,"AZ",IF(C12=2,"gesetzl. Feiertag",IF(C12=3,"Tarifurlaub",IF(C12=4,"Sonderurlaub",IF(C12=5,"krank (Arbeitsunfähigkeit)",IF(C12=6,"Aus-/Weiterbildung/Dienstreise","Zeitausgleich")))))))</f>
        <v>arbeitsfreier Tag</v>
      </c>
      <c r="E12" s="8"/>
      <c r="F12" s="7"/>
      <c r="G12" s="7"/>
      <c r="H12" s="7"/>
      <c r="I12" s="7"/>
      <c r="J12" s="183"/>
      <c r="K12" s="50">
        <f t="shared" si="1"/>
        <v>0</v>
      </c>
      <c r="L12" s="48">
        <f>SUM(AH12)</f>
        <v>0</v>
      </c>
      <c r="M12" s="46">
        <f>SUM(K9:K12)</f>
        <v>0</v>
      </c>
      <c r="N12" s="169">
        <f>SUM(L9:L12)</f>
        <v>0</v>
      </c>
      <c r="O12" s="331"/>
      <c r="P12" s="332"/>
      <c r="AC12" s="17" t="str">
        <f t="shared" si="9"/>
        <v>So</v>
      </c>
      <c r="AD12" s="17">
        <f t="shared" si="2"/>
        <v>1</v>
      </c>
      <c r="AE12" s="67">
        <f t="shared" si="10"/>
        <v>5</v>
      </c>
      <c r="AF12" s="67">
        <f>VLOOKUP(AC12,Varianten_Kombi!L:M,2,0)</f>
        <v>7</v>
      </c>
      <c r="AG12" s="67" t="str">
        <f>CONCATENATE(AD12,AE12,AF12)</f>
        <v>157</v>
      </c>
      <c r="AH12" s="17">
        <f>VLOOKUP(AG12,Varianten_Kombi!$E$4:$G$143,3)</f>
        <v>0</v>
      </c>
      <c r="AI12" s="49">
        <f t="shared" si="4"/>
        <v>0</v>
      </c>
      <c r="AJ12" s="49">
        <f t="shared" si="5"/>
        <v>0</v>
      </c>
      <c r="AK12" s="139">
        <f>IF(AI12&gt;9.5,IF(AJ12&gt;0.75,(AI12-AJ12),(AI12-0.75)),IF(AI12&gt;6,IF(AJ12&gt;0.5,(AI12-AJ12),(AI12-0.5)),IF(AI12&lt;=6,(AI12-AJ12))))</f>
        <v>0</v>
      </c>
      <c r="AL12" s="17">
        <f t="shared" si="7"/>
        <v>0</v>
      </c>
    </row>
    <row r="13" spans="1:38" ht="24" customHeight="1" x14ac:dyDescent="0.2">
      <c r="A13" s="13">
        <f>Kalender!B252</f>
        <v>44809</v>
      </c>
      <c r="B13" s="187" t="str">
        <f>Kalender!C252</f>
        <v>Mo</v>
      </c>
      <c r="C13" s="3">
        <v>1</v>
      </c>
      <c r="D13" s="14" t="str">
        <f>IF(C13=0,"arbeitsfreier Tag",IF(C13=1,"AZ",IF(C13=2,"gesetzl. Feiertag",IF(C13=3,"Tarifurlaub",IF(C13=4,"Sonderurlaub",IF(C13=5,"krank (Arbeitsunfähigkeit)",IF(C13=6,"Aus-/Weiterbildung/Dienstreise","Zeitausgleich")))))))</f>
        <v>AZ</v>
      </c>
      <c r="E13" s="278"/>
      <c r="F13" s="278"/>
      <c r="G13" s="5"/>
      <c r="H13" s="5"/>
      <c r="I13" s="5"/>
      <c r="J13" s="11"/>
      <c r="K13" s="40">
        <f t="shared" si="1"/>
        <v>0</v>
      </c>
      <c r="L13" s="41">
        <f t="shared" ref="L13" si="11">SUM(AH13)</f>
        <v>0</v>
      </c>
      <c r="M13" s="52">
        <v>1</v>
      </c>
      <c r="N13" s="275"/>
      <c r="O13" s="331"/>
      <c r="P13" s="332"/>
      <c r="AC13" s="17" t="str">
        <f t="shared" si="9"/>
        <v>Mo</v>
      </c>
      <c r="AD13" s="17">
        <f>SUM($M$4)</f>
        <v>1</v>
      </c>
      <c r="AE13" s="67">
        <f>SUM($M$13)</f>
        <v>1</v>
      </c>
      <c r="AF13" s="67">
        <f>VLOOKUP(AC13,Varianten_Kombi!L:M,2,0)</f>
        <v>1</v>
      </c>
      <c r="AG13" s="67" t="str">
        <f>CONCATENATE(AD13,AE13,AF13)</f>
        <v>111</v>
      </c>
      <c r="AH13" s="17">
        <f>VLOOKUP(AG13,Varianten_Kombi!$E$4:$G$143,3)</f>
        <v>0</v>
      </c>
      <c r="AI13" s="49">
        <f t="shared" si="4"/>
        <v>0</v>
      </c>
      <c r="AJ13" s="49">
        <f t="shared" si="5"/>
        <v>0</v>
      </c>
      <c r="AK13" s="139">
        <f>IF(AI13&gt;9.5,IF(AJ13&gt;0.75,(AI13-AJ13),(AI13-0.75)),IF(AI13&gt;6,IF(AJ13&gt;0.5,(AI13-AJ13),(AI13-0.5)),IF(AI13&lt;=6,(AI13-AJ13))))</f>
        <v>0</v>
      </c>
      <c r="AL13" s="17">
        <f t="shared" si="7"/>
        <v>0</v>
      </c>
    </row>
    <row r="14" spans="1:38" ht="24" customHeight="1" x14ac:dyDescent="0.2">
      <c r="A14" s="13">
        <f>Kalender!B253</f>
        <v>44810</v>
      </c>
      <c r="B14" s="187" t="str">
        <f>Kalender!C253</f>
        <v>Di</v>
      </c>
      <c r="C14" s="3">
        <v>1</v>
      </c>
      <c r="D14" s="14" t="str">
        <f t="shared" si="8"/>
        <v>AZ</v>
      </c>
      <c r="E14" s="278"/>
      <c r="F14" s="278"/>
      <c r="G14" s="5"/>
      <c r="H14" s="5"/>
      <c r="I14" s="5"/>
      <c r="J14" s="11"/>
      <c r="K14" s="40">
        <f t="shared" si="1"/>
        <v>0</v>
      </c>
      <c r="L14" s="41">
        <f>SUM(AH14)</f>
        <v>0</v>
      </c>
      <c r="M14" s="52"/>
      <c r="N14" s="273"/>
      <c r="O14" s="331"/>
      <c r="P14" s="332"/>
      <c r="AC14" s="17" t="str">
        <f t="shared" si="9"/>
        <v>Di</v>
      </c>
      <c r="AD14" s="17">
        <f t="shared" si="2"/>
        <v>1</v>
      </c>
      <c r="AE14" s="67">
        <f>SUM($M$13)</f>
        <v>1</v>
      </c>
      <c r="AF14" s="67">
        <f>VLOOKUP(AC14,Varianten_Kombi!L:M,2,0)</f>
        <v>2</v>
      </c>
      <c r="AG14" s="67" t="str">
        <f t="shared" si="3"/>
        <v>112</v>
      </c>
      <c r="AH14" s="17">
        <f>VLOOKUP(AG14,Varianten_Kombi!$E$4:$G$143,3)</f>
        <v>0</v>
      </c>
      <c r="AI14" s="49">
        <f t="shared" si="4"/>
        <v>0</v>
      </c>
      <c r="AJ14" s="49">
        <f t="shared" si="5"/>
        <v>0</v>
      </c>
      <c r="AK14" s="139">
        <f t="shared" si="6"/>
        <v>0</v>
      </c>
      <c r="AL14" s="17">
        <f t="shared" si="7"/>
        <v>0</v>
      </c>
    </row>
    <row r="15" spans="1:38" ht="24" customHeight="1" x14ac:dyDescent="0.2">
      <c r="A15" s="13">
        <f>Kalender!B254</f>
        <v>44811</v>
      </c>
      <c r="B15" s="187" t="str">
        <f>Kalender!C254</f>
        <v>Mi</v>
      </c>
      <c r="C15" s="3">
        <v>1</v>
      </c>
      <c r="D15" s="14" t="str">
        <f t="shared" ref="D15:D36" si="12">IF(C15=0,"arbeitsfreier Tag",IF(C15=1,"AZ",IF(C15=2,"gesetzl. Feiertag",IF(C15=3,"Tarifurlaub",IF(C15=4,"Sonderurlaub",IF(C15=5,"krank (Arbeitsunfähigkeit)",IF(C15=6,"Aus-/Weiterbildung/Dienstreise","Zeitausgleich")))))))</f>
        <v>AZ</v>
      </c>
      <c r="E15" s="278"/>
      <c r="F15" s="278"/>
      <c r="G15" s="5"/>
      <c r="H15" s="5"/>
      <c r="I15" s="5"/>
      <c r="J15" s="11"/>
      <c r="K15" s="40">
        <f t="shared" si="1"/>
        <v>0</v>
      </c>
      <c r="L15" s="41">
        <f t="shared" ref="L15:L36" si="13">SUM(AH15)</f>
        <v>0</v>
      </c>
      <c r="M15" s="44"/>
      <c r="N15" s="44"/>
      <c r="O15" s="331"/>
      <c r="P15" s="332"/>
      <c r="AC15" s="17" t="str">
        <f t="shared" si="9"/>
        <v>Mi</v>
      </c>
      <c r="AD15" s="17">
        <f t="shared" si="2"/>
        <v>1</v>
      </c>
      <c r="AE15" s="67">
        <f t="shared" ref="AE15:AE19" si="14">SUM($M$13)</f>
        <v>1</v>
      </c>
      <c r="AF15" s="67">
        <f>VLOOKUP(AC15,Varianten_Kombi!L:M,2,0)</f>
        <v>3</v>
      </c>
      <c r="AG15" s="67" t="str">
        <f t="shared" ref="AG15:AG36" si="15">CONCATENATE(AD15,AE15,AF15)</f>
        <v>113</v>
      </c>
      <c r="AH15" s="17">
        <f>VLOOKUP(AG15,Varianten_Kombi!$E$4:$G$143,3)</f>
        <v>0</v>
      </c>
      <c r="AI15" s="49">
        <f t="shared" si="4"/>
        <v>0</v>
      </c>
      <c r="AJ15" s="49">
        <f t="shared" si="5"/>
        <v>0</v>
      </c>
      <c r="AK15" s="139">
        <f t="shared" ref="AK15:AK36" si="16">IF(AI15&gt;9.5,IF(AJ15&gt;0.75,(AI15-AJ15),(AI15-0.75)),IF(AI15&gt;6,IF(AJ15&gt;0.5,(AI15-AJ15),(AI15-0.5)),IF(AI15&lt;=6,(AI15-AJ15))))</f>
        <v>0</v>
      </c>
      <c r="AL15" s="17">
        <f t="shared" si="7"/>
        <v>0</v>
      </c>
    </row>
    <row r="16" spans="1:38" ht="24" customHeight="1" x14ac:dyDescent="0.2">
      <c r="A16" s="13">
        <f>Kalender!B255</f>
        <v>44812</v>
      </c>
      <c r="B16" s="187" t="str">
        <f>Kalender!C255</f>
        <v>Do</v>
      </c>
      <c r="C16" s="3">
        <v>1</v>
      </c>
      <c r="D16" s="14" t="str">
        <f>IF(C16=0,"arbeitsfreier Tag",IF(C16=1,"AZ",IF(C16=2,"gesetzl. Feiertag",IF(C16=3,"Tarifurlaub",IF(C16=4,"Sonderurlaub",IF(C16=5,"krank (Arbeitsunfähigkeit)",IF(C16=6,"Aus-/Weiterbildung/Dienstreise","Zeitausgleich")))))))</f>
        <v>AZ</v>
      </c>
      <c r="E16" s="278"/>
      <c r="F16" s="278"/>
      <c r="G16" s="5"/>
      <c r="H16" s="5"/>
      <c r="I16" s="5"/>
      <c r="J16" s="11"/>
      <c r="K16" s="40">
        <f t="shared" si="1"/>
        <v>0</v>
      </c>
      <c r="L16" s="41">
        <f>SUM(AH16)</f>
        <v>0</v>
      </c>
      <c r="O16" s="331"/>
      <c r="P16" s="332"/>
      <c r="AC16" s="17" t="str">
        <f t="shared" si="9"/>
        <v>Do</v>
      </c>
      <c r="AD16" s="17">
        <f t="shared" si="2"/>
        <v>1</v>
      </c>
      <c r="AE16" s="67">
        <f t="shared" si="14"/>
        <v>1</v>
      </c>
      <c r="AF16" s="67">
        <f>VLOOKUP(AC16,Varianten_Kombi!L:M,2,0)</f>
        <v>4</v>
      </c>
      <c r="AG16" s="67" t="str">
        <f>CONCATENATE(AD16,AE16,AF16)</f>
        <v>114</v>
      </c>
      <c r="AH16" s="17">
        <f>VLOOKUP(AG16,Varianten_Kombi!$E$4:$G$143,3)</f>
        <v>0</v>
      </c>
      <c r="AI16" s="49">
        <f t="shared" si="4"/>
        <v>0</v>
      </c>
      <c r="AJ16" s="49">
        <f t="shared" si="5"/>
        <v>0</v>
      </c>
      <c r="AK16" s="139">
        <f>IF(AI16&gt;9.5,IF(AJ16&gt;0.75,(AI16-AJ16),(AI16-0.75)),IF(AI16&gt;6,IF(AJ16&gt;0.5,(AI16-AJ16),(AI16-0.5)),IF(AI16&lt;=6,(AI16-AJ16))))</f>
        <v>0</v>
      </c>
      <c r="AL16" s="17">
        <f t="shared" si="7"/>
        <v>0</v>
      </c>
    </row>
    <row r="17" spans="1:38" ht="24" customHeight="1" x14ac:dyDescent="0.2">
      <c r="A17" s="13">
        <f>Kalender!B256</f>
        <v>44813</v>
      </c>
      <c r="B17" s="187" t="str">
        <f>Kalender!C256</f>
        <v>Fr</v>
      </c>
      <c r="C17" s="3">
        <v>1</v>
      </c>
      <c r="D17" s="14" t="str">
        <f>IF(C17=0,"arbeitsfreier Tag",IF(C17=1,"AZ",IF(C17=2,"gesetzl. Feiertag",IF(C17=3,"Tarifurlaub",IF(C17=4,"Sonderurlaub",IF(C17=5,"krank (Arbeitsunfähigkeit)",IF(C17=6,"Aus-/Weiterbildung/Dienstreise","Zeitausgleich")))))))</f>
        <v>AZ</v>
      </c>
      <c r="E17" s="278"/>
      <c r="F17" s="278"/>
      <c r="G17" s="5"/>
      <c r="H17" s="5"/>
      <c r="I17" s="5"/>
      <c r="J17" s="11"/>
      <c r="K17" s="40">
        <f t="shared" si="1"/>
        <v>0</v>
      </c>
      <c r="L17" s="41">
        <f>SUM(AH17)</f>
        <v>0</v>
      </c>
      <c r="M17" s="16"/>
      <c r="N17" s="17"/>
      <c r="O17" s="331"/>
      <c r="P17" s="332"/>
      <c r="AC17" s="17" t="str">
        <f t="shared" si="9"/>
        <v>Fr</v>
      </c>
      <c r="AD17" s="17">
        <f t="shared" si="2"/>
        <v>1</v>
      </c>
      <c r="AE17" s="67">
        <f t="shared" si="14"/>
        <v>1</v>
      </c>
      <c r="AF17" s="67">
        <f>VLOOKUP(AC17,Varianten_Kombi!L:M,2,0)</f>
        <v>5</v>
      </c>
      <c r="AG17" s="67" t="str">
        <f>CONCATENATE(AD17,AE17,AF17)</f>
        <v>115</v>
      </c>
      <c r="AH17" s="17">
        <f>VLOOKUP(AG17,Varianten_Kombi!$E$4:$G$143,3)</f>
        <v>0</v>
      </c>
      <c r="AI17" s="49">
        <f t="shared" si="4"/>
        <v>0</v>
      </c>
      <c r="AJ17" s="49">
        <f t="shared" si="5"/>
        <v>0</v>
      </c>
      <c r="AK17" s="139">
        <f>IF(AI17&gt;9.5,IF(AJ17&gt;0.75,(AI17-AJ17),(AI17-0.75)),IF(AI17&gt;6,IF(AJ17&gt;0.5,(AI17-AJ17),(AI17-0.5)),IF(AI17&lt;=6,(AI17-AJ17))))</f>
        <v>0</v>
      </c>
      <c r="AL17" s="17">
        <f t="shared" si="7"/>
        <v>0</v>
      </c>
    </row>
    <row r="18" spans="1:38" ht="24" customHeight="1" x14ac:dyDescent="0.2">
      <c r="A18" s="13">
        <f>Kalender!B257</f>
        <v>44814</v>
      </c>
      <c r="B18" s="187" t="str">
        <f>Kalender!C257</f>
        <v>Sa</v>
      </c>
      <c r="C18" s="1">
        <v>0</v>
      </c>
      <c r="D18" s="15" t="str">
        <f>IF(C18=0,"arbeitsfreier Tag",IF(C18=1,"AZ",IF(C18=2,"gesetzl. Feiertag",IF(C18=3,"Tarifurlaub",IF(C18=4,"Sonderurlaub",IF(C18=5,"krank (Arbeitsunfähigkeit)",IF(C18=6,"Aus-/Weiterbildung/Dienstreise","Zeitausgleich")))))))</f>
        <v>arbeitsfreier Tag</v>
      </c>
      <c r="E18" s="8"/>
      <c r="F18" s="7"/>
      <c r="G18" s="7"/>
      <c r="H18" s="7"/>
      <c r="I18" s="7"/>
      <c r="J18" s="183"/>
      <c r="K18" s="50">
        <f t="shared" si="1"/>
        <v>0</v>
      </c>
      <c r="L18" s="48">
        <f>SUM(AH18)</f>
        <v>0</v>
      </c>
      <c r="M18" s="16"/>
      <c r="N18" s="17"/>
      <c r="O18" s="331"/>
      <c r="P18" s="332"/>
      <c r="AC18" s="17" t="str">
        <f t="shared" si="9"/>
        <v>Sa</v>
      </c>
      <c r="AD18" s="17">
        <f t="shared" si="2"/>
        <v>1</v>
      </c>
      <c r="AE18" s="67">
        <f t="shared" si="14"/>
        <v>1</v>
      </c>
      <c r="AF18" s="67">
        <f>VLOOKUP(AC18,Varianten_Kombi!L:M,2,0)</f>
        <v>6</v>
      </c>
      <c r="AG18" s="67" t="str">
        <f>CONCATENATE(AD18,AE18,AF18)</f>
        <v>116</v>
      </c>
      <c r="AH18" s="17">
        <f>VLOOKUP(AG18,Varianten_Kombi!$E$4:$G$143,3)</f>
        <v>0</v>
      </c>
      <c r="AI18" s="49">
        <f t="shared" si="4"/>
        <v>0</v>
      </c>
      <c r="AJ18" s="49">
        <f t="shared" si="5"/>
        <v>0</v>
      </c>
      <c r="AK18" s="139">
        <f>IF(AI18&gt;9.5,IF(AJ18&gt;0.75,(AI18-AJ18),(AI18-0.75)),IF(AI18&gt;6,IF(AJ18&gt;0.5,(AI18-AJ18),(AI18-0.5)),IF(AI18&lt;=6,(AI18-AJ18))))</f>
        <v>0</v>
      </c>
      <c r="AL18" s="17">
        <f t="shared" si="7"/>
        <v>0</v>
      </c>
    </row>
    <row r="19" spans="1:38" ht="24" customHeight="1" x14ac:dyDescent="0.2">
      <c r="A19" s="13">
        <f>Kalender!B258</f>
        <v>44815</v>
      </c>
      <c r="B19" s="187" t="str">
        <f>Kalender!C258</f>
        <v>So</v>
      </c>
      <c r="C19" s="1">
        <v>0</v>
      </c>
      <c r="D19" s="15" t="str">
        <f>IF(C19=0,"arbeitsfreier Tag",IF(C19=1,"AZ",IF(C19=2,"gesetzl. Feiertag",IF(C19=3,"Tarifurlaub",IF(C19=4,"Sonderurlaub",IF(C19=5,"krank (Arbeitsunfähigkeit)",IF(C19=6,"Aus-/Weiterbildung/Dienstreise","Zeitausgleich")))))))</f>
        <v>arbeitsfreier Tag</v>
      </c>
      <c r="E19" s="8"/>
      <c r="F19" s="7"/>
      <c r="G19" s="7"/>
      <c r="H19" s="7"/>
      <c r="I19" s="7"/>
      <c r="J19" s="183"/>
      <c r="K19" s="50">
        <f t="shared" si="1"/>
        <v>0</v>
      </c>
      <c r="L19" s="48">
        <f>SUM(AH19)</f>
        <v>0</v>
      </c>
      <c r="M19" s="46">
        <f>SUM(K13:K19)</f>
        <v>0</v>
      </c>
      <c r="N19" s="175">
        <f>SUM(L13:L19)</f>
        <v>0</v>
      </c>
      <c r="O19" s="331"/>
      <c r="P19" s="332"/>
      <c r="AC19" s="17" t="str">
        <f t="shared" si="9"/>
        <v>So</v>
      </c>
      <c r="AD19" s="17">
        <f t="shared" si="2"/>
        <v>1</v>
      </c>
      <c r="AE19" s="67">
        <f t="shared" si="14"/>
        <v>1</v>
      </c>
      <c r="AF19" s="67">
        <f>VLOOKUP(AC19,Varianten_Kombi!L:M,2,0)</f>
        <v>7</v>
      </c>
      <c r="AG19" s="67" t="str">
        <f>CONCATENATE(AD19,AE19,AF19)</f>
        <v>117</v>
      </c>
      <c r="AH19" s="17">
        <f>VLOOKUP(AG19,Varianten_Kombi!$E$4:$G$143,3)</f>
        <v>0</v>
      </c>
      <c r="AI19" s="49">
        <f t="shared" si="4"/>
        <v>0</v>
      </c>
      <c r="AJ19" s="49">
        <f t="shared" si="5"/>
        <v>0</v>
      </c>
      <c r="AK19" s="139">
        <f>IF(AI19&gt;9.5,IF(AJ19&gt;0.75,(AI19-AJ19),(AI19-0.75)),IF(AI19&gt;6,IF(AJ19&gt;0.5,(AI19-AJ19),(AI19-0.5)),IF(AI19&lt;=6,(AI19-AJ19))))</f>
        <v>0</v>
      </c>
      <c r="AL19" s="17">
        <f t="shared" si="7"/>
        <v>0</v>
      </c>
    </row>
    <row r="20" spans="1:38" ht="24" customHeight="1" x14ac:dyDescent="0.2">
      <c r="A20" s="13">
        <f>Kalender!B259</f>
        <v>44816</v>
      </c>
      <c r="B20" s="187" t="str">
        <f>Kalender!C259</f>
        <v>Mo</v>
      </c>
      <c r="C20" s="3">
        <v>1</v>
      </c>
      <c r="D20" s="14" t="str">
        <f t="shared" ref="D20" si="17">IF(C20=0,"arbeitsfreier Tag",IF(C20=1,"AZ",IF(C20=2,"gesetzl. Feiertag",IF(C20=3,"Tarifurlaub",IF(C20=4,"Sonderurlaub",IF(C20=5,"krank (Arbeitsunfähigkeit)",IF(C20=6,"Aus-/Weiterbildung/Dienstreise","Zeitausgleich")))))))</f>
        <v>AZ</v>
      </c>
      <c r="E20" s="278"/>
      <c r="F20" s="278"/>
      <c r="G20" s="5"/>
      <c r="H20" s="5"/>
      <c r="I20" s="5"/>
      <c r="J20" s="11"/>
      <c r="K20" s="40">
        <f t="shared" si="1"/>
        <v>0</v>
      </c>
      <c r="L20" s="41">
        <f t="shared" ref="L20" si="18">SUM(AH20)</f>
        <v>0</v>
      </c>
      <c r="M20" s="52">
        <v>2</v>
      </c>
      <c r="N20" s="275"/>
      <c r="O20" s="331"/>
      <c r="P20" s="332"/>
      <c r="AC20" s="17" t="str">
        <f t="shared" si="9"/>
        <v>Mo</v>
      </c>
      <c r="AD20" s="17">
        <f t="shared" si="2"/>
        <v>1</v>
      </c>
      <c r="AE20" s="67">
        <f>SUM($M$20)</f>
        <v>2</v>
      </c>
      <c r="AF20" s="67">
        <f>VLOOKUP(AC20,Varianten_Kombi!L:M,2,0)</f>
        <v>1</v>
      </c>
      <c r="AG20" s="67" t="str">
        <f t="shared" si="15"/>
        <v>121</v>
      </c>
      <c r="AH20" s="17">
        <f>VLOOKUP(AG20,Varianten_Kombi!$E$4:$G$143,3)</f>
        <v>0</v>
      </c>
      <c r="AI20" s="49">
        <f t="shared" si="4"/>
        <v>0</v>
      </c>
      <c r="AJ20" s="49">
        <f t="shared" si="5"/>
        <v>0</v>
      </c>
      <c r="AK20" s="139">
        <f t="shared" si="16"/>
        <v>0</v>
      </c>
      <c r="AL20" s="17">
        <f t="shared" si="7"/>
        <v>0</v>
      </c>
    </row>
    <row r="21" spans="1:38" ht="24" customHeight="1" x14ac:dyDescent="0.2">
      <c r="A21" s="13">
        <f>Kalender!B260</f>
        <v>44817</v>
      </c>
      <c r="B21" s="187" t="str">
        <f>Kalender!C260</f>
        <v>Di</v>
      </c>
      <c r="C21" s="3">
        <v>1</v>
      </c>
      <c r="D21" s="14" t="str">
        <f>IF(C21=0,"arbeitsfreier Tag",IF(C21=1,"AZ",IF(C21=2,"gesetzl. Feiertag",IF(C21=3,"Tarifurlaub",IF(C21=4,"Sonderurlaub",IF(C21=5,"krank (Arbeitsunfähigkeit)",IF(C21=6,"Aus-/Weiterbildung/Dienstreise","Zeitausgleich")))))))</f>
        <v>AZ</v>
      </c>
      <c r="E21" s="278"/>
      <c r="F21" s="278"/>
      <c r="G21" s="5"/>
      <c r="H21" s="5"/>
      <c r="I21" s="5"/>
      <c r="J21" s="11"/>
      <c r="K21" s="40">
        <f t="shared" si="1"/>
        <v>0</v>
      </c>
      <c r="L21" s="41">
        <f>SUM(AH21)</f>
        <v>0</v>
      </c>
      <c r="M21" s="52"/>
      <c r="N21" s="275"/>
      <c r="O21" s="331"/>
      <c r="P21" s="332"/>
      <c r="AC21" s="17" t="str">
        <f t="shared" si="9"/>
        <v>Di</v>
      </c>
      <c r="AD21" s="17">
        <f t="shared" si="2"/>
        <v>1</v>
      </c>
      <c r="AE21" s="67">
        <f>SUM($M$20)</f>
        <v>2</v>
      </c>
      <c r="AF21" s="67">
        <f>VLOOKUP(AC21,Varianten_Kombi!L:M,2,0)</f>
        <v>2</v>
      </c>
      <c r="AG21" s="67" t="str">
        <f>CONCATENATE(AD21,AE21,AF21)</f>
        <v>122</v>
      </c>
      <c r="AH21" s="17">
        <f>VLOOKUP(AG21,Varianten_Kombi!$E$4:$G$143,3)</f>
        <v>0</v>
      </c>
      <c r="AI21" s="49">
        <f t="shared" si="4"/>
        <v>0</v>
      </c>
      <c r="AJ21" s="49">
        <f t="shared" si="5"/>
        <v>0</v>
      </c>
      <c r="AK21" s="139">
        <f>IF(AI21&gt;9.5,IF(AJ21&gt;0.75,(AI21-AJ21),(AI21-0.75)),IF(AI21&gt;6,IF(AJ21&gt;0.5,(AI21-AJ21),(AI21-0.5)),IF(AI21&lt;=6,(AI21-AJ21))))</f>
        <v>0</v>
      </c>
      <c r="AL21" s="17">
        <f t="shared" si="7"/>
        <v>0</v>
      </c>
    </row>
    <row r="22" spans="1:38" ht="24" customHeight="1" x14ac:dyDescent="0.2">
      <c r="A22" s="13">
        <f>Kalender!B261</f>
        <v>44818</v>
      </c>
      <c r="B22" s="187" t="str">
        <f>Kalender!C261</f>
        <v>Mi</v>
      </c>
      <c r="C22" s="3">
        <v>1</v>
      </c>
      <c r="D22" s="14" t="str">
        <f t="shared" si="12"/>
        <v>AZ</v>
      </c>
      <c r="E22" s="278"/>
      <c r="F22" s="278"/>
      <c r="G22" s="5"/>
      <c r="H22" s="5"/>
      <c r="I22" s="5"/>
      <c r="J22" s="11"/>
      <c r="K22" s="40">
        <f t="shared" si="1"/>
        <v>0</v>
      </c>
      <c r="L22" s="41">
        <f t="shared" si="13"/>
        <v>0</v>
      </c>
      <c r="M22" s="44"/>
      <c r="N22" s="44"/>
      <c r="O22" s="331"/>
      <c r="P22" s="332"/>
      <c r="AC22" s="17" t="str">
        <f t="shared" si="9"/>
        <v>Mi</v>
      </c>
      <c r="AD22" s="17">
        <f t="shared" si="2"/>
        <v>1</v>
      </c>
      <c r="AE22" s="67">
        <f t="shared" ref="AE22:AE26" si="19">SUM($M$20)</f>
        <v>2</v>
      </c>
      <c r="AF22" s="67">
        <f>VLOOKUP(AC22,Varianten_Kombi!L:M,2,0)</f>
        <v>3</v>
      </c>
      <c r="AG22" s="67" t="str">
        <f t="shared" si="15"/>
        <v>123</v>
      </c>
      <c r="AH22" s="17">
        <f>VLOOKUP(AG22,Varianten_Kombi!$E$4:$G$143,3)</f>
        <v>0</v>
      </c>
      <c r="AI22" s="49">
        <f t="shared" si="4"/>
        <v>0</v>
      </c>
      <c r="AJ22" s="49">
        <f t="shared" si="5"/>
        <v>0</v>
      </c>
      <c r="AK22" s="139">
        <f t="shared" si="16"/>
        <v>0</v>
      </c>
      <c r="AL22" s="17">
        <f t="shared" si="7"/>
        <v>0</v>
      </c>
    </row>
    <row r="23" spans="1:38" ht="24" customHeight="1" x14ac:dyDescent="0.2">
      <c r="A23" s="13">
        <f>Kalender!B262</f>
        <v>44819</v>
      </c>
      <c r="B23" s="187" t="str">
        <f>Kalender!C262</f>
        <v>Do</v>
      </c>
      <c r="C23" s="3">
        <v>1</v>
      </c>
      <c r="D23" s="14" t="str">
        <f>IF(C23=0,"arbeitsfreier Tag",IF(C23=1,"AZ",IF(C23=2,"gesetzl. Feiertag",IF(C23=3,"Tarifurlaub",IF(C23=4,"Sonderurlaub",IF(C23=5,"krank (Arbeitsunfähigkeit)",IF(C23=6,"Aus-/Weiterbildung/Dienstreise","Zeitausgleich")))))))</f>
        <v>AZ</v>
      </c>
      <c r="E23" s="278"/>
      <c r="F23" s="278"/>
      <c r="G23" s="5"/>
      <c r="H23" s="5"/>
      <c r="I23" s="5"/>
      <c r="J23" s="11"/>
      <c r="K23" s="40">
        <f t="shared" si="1"/>
        <v>0</v>
      </c>
      <c r="L23" s="41">
        <f>SUM(AH23)</f>
        <v>0</v>
      </c>
      <c r="O23" s="331"/>
      <c r="P23" s="332"/>
      <c r="AC23" s="17" t="str">
        <f t="shared" si="9"/>
        <v>Do</v>
      </c>
      <c r="AD23" s="17">
        <f t="shared" si="2"/>
        <v>1</v>
      </c>
      <c r="AE23" s="67">
        <f t="shared" si="19"/>
        <v>2</v>
      </c>
      <c r="AF23" s="67">
        <f>VLOOKUP(AC23,Varianten_Kombi!L:M,2,0)</f>
        <v>4</v>
      </c>
      <c r="AG23" s="67" t="str">
        <f>CONCATENATE(AD23,AE23,AF23)</f>
        <v>124</v>
      </c>
      <c r="AH23" s="17">
        <f>VLOOKUP(AG23,Varianten_Kombi!$E$4:$G$143,3)</f>
        <v>0</v>
      </c>
      <c r="AI23" s="49">
        <f t="shared" si="4"/>
        <v>0</v>
      </c>
      <c r="AJ23" s="49">
        <f t="shared" si="5"/>
        <v>0</v>
      </c>
      <c r="AK23" s="139">
        <f>IF(AI23&gt;9.5,IF(AJ23&gt;0.75,(AI23-AJ23),(AI23-0.75)),IF(AI23&gt;6,IF(AJ23&gt;0.5,(AI23-AJ23),(AI23-0.5)),IF(AI23&lt;=6,(AI23-AJ23))))</f>
        <v>0</v>
      </c>
      <c r="AL23" s="17">
        <f t="shared" si="7"/>
        <v>0</v>
      </c>
    </row>
    <row r="24" spans="1:38" ht="24" customHeight="1" x14ac:dyDescent="0.2">
      <c r="A24" s="13">
        <f>Kalender!B263</f>
        <v>44820</v>
      </c>
      <c r="B24" s="187" t="str">
        <f>Kalender!C263</f>
        <v>Fr</v>
      </c>
      <c r="C24" s="3">
        <v>1</v>
      </c>
      <c r="D24" s="14" t="str">
        <f>IF(C24=0,"arbeitsfreier Tag",IF(C24=1,"AZ",IF(C24=2,"gesetzl. Feiertag",IF(C24=3,"Tarifurlaub",IF(C24=4,"Sonderurlaub",IF(C24=5,"krank (Arbeitsunfähigkeit)",IF(C24=6,"Aus-/Weiterbildung/Dienstreise","Zeitausgleich")))))))</f>
        <v>AZ</v>
      </c>
      <c r="E24" s="278"/>
      <c r="F24" s="278"/>
      <c r="G24" s="5"/>
      <c r="H24" s="5"/>
      <c r="I24" s="5"/>
      <c r="J24" s="11"/>
      <c r="K24" s="40">
        <f t="shared" si="1"/>
        <v>0</v>
      </c>
      <c r="L24" s="41">
        <f>SUM(AH24)</f>
        <v>0</v>
      </c>
      <c r="O24" s="331"/>
      <c r="P24" s="332"/>
      <c r="AC24" s="17" t="str">
        <f t="shared" si="9"/>
        <v>Fr</v>
      </c>
      <c r="AD24" s="17">
        <f t="shared" si="2"/>
        <v>1</v>
      </c>
      <c r="AE24" s="67">
        <f t="shared" si="19"/>
        <v>2</v>
      </c>
      <c r="AF24" s="67">
        <f>VLOOKUP(AC24,Varianten_Kombi!L:M,2,0)</f>
        <v>5</v>
      </c>
      <c r="AG24" s="67" t="str">
        <f>CONCATENATE(AD24,AE24,AF24)</f>
        <v>125</v>
      </c>
      <c r="AH24" s="17">
        <f>VLOOKUP(AG24,Varianten_Kombi!$E$4:$G$143,3)</f>
        <v>0</v>
      </c>
      <c r="AI24" s="49">
        <f t="shared" si="4"/>
        <v>0</v>
      </c>
      <c r="AJ24" s="49">
        <f t="shared" si="5"/>
        <v>0</v>
      </c>
      <c r="AK24" s="139">
        <f>IF(AI24&gt;9.5,IF(AJ24&gt;0.75,(AI24-AJ24),(AI24-0.75)),IF(AI24&gt;6,IF(AJ24&gt;0.5,(AI24-AJ24),(AI24-0.5)),IF(AI24&lt;=6,(AI24-AJ24))))</f>
        <v>0</v>
      </c>
      <c r="AL24" s="17">
        <f t="shared" si="7"/>
        <v>0</v>
      </c>
    </row>
    <row r="25" spans="1:38" ht="24" customHeight="1" x14ac:dyDescent="0.2">
      <c r="A25" s="13">
        <f>Kalender!B264</f>
        <v>44821</v>
      </c>
      <c r="B25" s="187" t="str">
        <f>Kalender!C264</f>
        <v>Sa</v>
      </c>
      <c r="C25" s="1">
        <v>0</v>
      </c>
      <c r="D25" s="15" t="str">
        <f>IF(C25=0,"arbeitsfreier Tag",IF(C25=1,"AZ",IF(C25=2,"gesetzl. Feiertag",IF(C25=3,"Tarifurlaub",IF(C25=4,"Sonderurlaub",IF(C25=5,"krank (Arbeitsunfähigkeit)",IF(C25=6,"Aus-/Weiterbildung/Dienstreise","Zeitausgleich")))))))</f>
        <v>arbeitsfreier Tag</v>
      </c>
      <c r="E25" s="8"/>
      <c r="F25" s="7"/>
      <c r="G25" s="7"/>
      <c r="H25" s="7"/>
      <c r="I25" s="7"/>
      <c r="J25" s="183"/>
      <c r="K25" s="50">
        <f t="shared" si="1"/>
        <v>0</v>
      </c>
      <c r="L25" s="48">
        <f>SUM(AH25)</f>
        <v>0</v>
      </c>
      <c r="O25" s="331"/>
      <c r="P25" s="332"/>
      <c r="AC25" s="17" t="str">
        <f t="shared" si="9"/>
        <v>Sa</v>
      </c>
      <c r="AD25" s="17">
        <f t="shared" si="2"/>
        <v>1</v>
      </c>
      <c r="AE25" s="67">
        <f t="shared" si="19"/>
        <v>2</v>
      </c>
      <c r="AF25" s="67">
        <f>VLOOKUP(AC25,Varianten_Kombi!L:M,2,0)</f>
        <v>6</v>
      </c>
      <c r="AG25" s="67" t="str">
        <f>CONCATENATE(AD25,AE25,AF25)</f>
        <v>126</v>
      </c>
      <c r="AH25" s="17">
        <f>VLOOKUP(AG25,Varianten_Kombi!$E$4:$G$143,3)</f>
        <v>0</v>
      </c>
      <c r="AI25" s="49">
        <f t="shared" si="4"/>
        <v>0</v>
      </c>
      <c r="AJ25" s="49">
        <f t="shared" si="5"/>
        <v>0</v>
      </c>
      <c r="AK25" s="139">
        <f>IF(AI25&gt;9.5,IF(AJ25&gt;0.75,(AI25-AJ25),(AI25-0.75)),IF(AI25&gt;6,IF(AJ25&gt;0.5,(AI25-AJ25),(AI25-0.5)),IF(AI25&lt;=6,(AI25-AJ25))))</f>
        <v>0</v>
      </c>
      <c r="AL25" s="17">
        <f t="shared" si="7"/>
        <v>0</v>
      </c>
    </row>
    <row r="26" spans="1:38" ht="24" customHeight="1" x14ac:dyDescent="0.2">
      <c r="A26" s="13">
        <f>Kalender!B265</f>
        <v>44822</v>
      </c>
      <c r="B26" s="187" t="str">
        <f>Kalender!C265</f>
        <v>So</v>
      </c>
      <c r="C26" s="1">
        <v>0</v>
      </c>
      <c r="D26" s="15" t="str">
        <f>IF(C26=0,"arbeitsfreier Tag",IF(C26=1,"AZ",IF(C26=2,"gesetzl. Feiertag",IF(C26=3,"Tarifurlaub",IF(C26=4,"Sonderurlaub",IF(C26=5,"krank (Arbeitsunfähigkeit)",IF(C26=6,"Aus-/Weiterbildung/Dienstreise","Zeitausgleich")))))))</f>
        <v>arbeitsfreier Tag</v>
      </c>
      <c r="E26" s="8"/>
      <c r="F26" s="7"/>
      <c r="G26" s="7"/>
      <c r="H26" s="7"/>
      <c r="I26" s="7"/>
      <c r="J26" s="183"/>
      <c r="K26" s="50">
        <f t="shared" si="1"/>
        <v>0</v>
      </c>
      <c r="L26" s="48">
        <f>SUM(AH26)</f>
        <v>0</v>
      </c>
      <c r="M26" s="46">
        <f>SUM(K20:K26)</f>
        <v>0</v>
      </c>
      <c r="N26" s="175">
        <f>SUM(L20:L26)</f>
        <v>0</v>
      </c>
      <c r="O26" s="331"/>
      <c r="P26" s="332"/>
      <c r="AC26" s="17" t="str">
        <f t="shared" si="9"/>
        <v>So</v>
      </c>
      <c r="AD26" s="17">
        <f t="shared" si="2"/>
        <v>1</v>
      </c>
      <c r="AE26" s="67">
        <f t="shared" si="19"/>
        <v>2</v>
      </c>
      <c r="AF26" s="67">
        <f>VLOOKUP(AC26,Varianten_Kombi!L:M,2,0)</f>
        <v>7</v>
      </c>
      <c r="AG26" s="67" t="str">
        <f>CONCATENATE(AD26,AE26,AF26)</f>
        <v>127</v>
      </c>
      <c r="AH26" s="17">
        <f>VLOOKUP(AG26,Varianten_Kombi!$E$4:$G$143,3)</f>
        <v>0</v>
      </c>
      <c r="AI26" s="49">
        <f t="shared" si="4"/>
        <v>0</v>
      </c>
      <c r="AJ26" s="49">
        <f t="shared" si="5"/>
        <v>0</v>
      </c>
      <c r="AK26" s="139">
        <f>IF(AI26&gt;9.5,IF(AJ26&gt;0.75,(AI26-AJ26),(AI26-0.75)),IF(AI26&gt;6,IF(AJ26&gt;0.5,(AI26-AJ26),(AI26-0.5)),IF(AI26&lt;=6,(AI26-AJ26))))</f>
        <v>0</v>
      </c>
      <c r="AL26" s="17">
        <f t="shared" si="7"/>
        <v>0</v>
      </c>
    </row>
    <row r="27" spans="1:38" ht="24" customHeight="1" x14ac:dyDescent="0.2">
      <c r="A27" s="13">
        <f>Kalender!B266</f>
        <v>44823</v>
      </c>
      <c r="B27" s="187" t="str">
        <f>Kalender!C266</f>
        <v>Mo</v>
      </c>
      <c r="C27" s="3">
        <v>1</v>
      </c>
      <c r="D27" s="14" t="str">
        <f t="shared" ref="D27" si="20">IF(C27=0,"arbeitsfreier Tag",IF(C27=1,"AZ",IF(C27=2,"gesetzl. Feiertag",IF(C27=3,"Tarifurlaub",IF(C27=4,"Sonderurlaub",IF(C27=5,"krank (Arbeitsunfähigkeit)",IF(C27=6,"Aus-/Weiterbildung/Dienstreise","Zeitausgleich")))))))</f>
        <v>AZ</v>
      </c>
      <c r="E27" s="278"/>
      <c r="F27" s="278"/>
      <c r="G27" s="5"/>
      <c r="H27" s="5"/>
      <c r="I27" s="5"/>
      <c r="J27" s="11"/>
      <c r="K27" s="40">
        <f t="shared" si="1"/>
        <v>0</v>
      </c>
      <c r="L27" s="41">
        <f t="shared" ref="L27" si="21">SUM(AH27)</f>
        <v>0</v>
      </c>
      <c r="M27" s="52">
        <v>3</v>
      </c>
      <c r="N27" s="275"/>
      <c r="O27" s="331"/>
      <c r="P27" s="332"/>
      <c r="AC27" s="17" t="str">
        <f t="shared" si="9"/>
        <v>Mo</v>
      </c>
      <c r="AD27" s="17">
        <f t="shared" si="2"/>
        <v>1</v>
      </c>
      <c r="AE27" s="67">
        <f>SUM($M$27)</f>
        <v>3</v>
      </c>
      <c r="AF27" s="67">
        <f>VLOOKUP(AC27,Varianten_Kombi!L:M,2,0)</f>
        <v>1</v>
      </c>
      <c r="AG27" s="67" t="str">
        <f t="shared" si="15"/>
        <v>131</v>
      </c>
      <c r="AH27" s="17">
        <f>VLOOKUP(AG27,Varianten_Kombi!$E$4:$G$143,3)</f>
        <v>0</v>
      </c>
      <c r="AI27" s="49">
        <f t="shared" si="4"/>
        <v>0</v>
      </c>
      <c r="AJ27" s="49">
        <f t="shared" si="5"/>
        <v>0</v>
      </c>
      <c r="AK27" s="139">
        <f t="shared" si="16"/>
        <v>0</v>
      </c>
      <c r="AL27" s="17">
        <f t="shared" si="7"/>
        <v>0</v>
      </c>
    </row>
    <row r="28" spans="1:38" ht="24" customHeight="1" x14ac:dyDescent="0.2">
      <c r="A28" s="13">
        <f>Kalender!B267</f>
        <v>44824</v>
      </c>
      <c r="B28" s="187" t="str">
        <f>Kalender!C267</f>
        <v>Di</v>
      </c>
      <c r="C28" s="3">
        <v>1</v>
      </c>
      <c r="D28" s="14" t="str">
        <f>IF(C28=0,"arbeitsfreier Tag",IF(C28=1,"AZ",IF(C28=2,"gesetzl. Feiertag",IF(C28=3,"Tarifurlaub",IF(C28=4,"Sonderurlaub",IF(C28=5,"krank (Arbeitsunfähigkeit)",IF(C28=6,"Aus-/Weiterbildung/Dienstreise","Zeitausgleich")))))))</f>
        <v>AZ</v>
      </c>
      <c r="E28" s="278"/>
      <c r="F28" s="278"/>
      <c r="G28" s="5"/>
      <c r="H28" s="5"/>
      <c r="I28" s="5"/>
      <c r="J28" s="11"/>
      <c r="K28" s="40">
        <f t="shared" si="1"/>
        <v>0</v>
      </c>
      <c r="L28" s="41">
        <f>SUM(AH28)</f>
        <v>0</v>
      </c>
      <c r="M28" s="52"/>
      <c r="N28" s="275"/>
      <c r="O28" s="331"/>
      <c r="P28" s="332"/>
      <c r="AC28" s="17" t="str">
        <f t="shared" si="9"/>
        <v>Di</v>
      </c>
      <c r="AD28" s="17">
        <f t="shared" si="2"/>
        <v>1</v>
      </c>
      <c r="AE28" s="67">
        <f>SUM($M$27)</f>
        <v>3</v>
      </c>
      <c r="AF28" s="67">
        <f>VLOOKUP(AC28,Varianten_Kombi!L:M,2,0)</f>
        <v>2</v>
      </c>
      <c r="AG28" s="67" t="str">
        <f>CONCATENATE(AD28,AE28,AF28)</f>
        <v>132</v>
      </c>
      <c r="AH28" s="17">
        <f>VLOOKUP(AG28,Varianten_Kombi!$E$4:$G$143,3)</f>
        <v>0</v>
      </c>
      <c r="AI28" s="49">
        <f t="shared" si="4"/>
        <v>0</v>
      </c>
      <c r="AJ28" s="49">
        <f t="shared" si="5"/>
        <v>0</v>
      </c>
      <c r="AK28" s="139">
        <f>IF(AI28&gt;9.5,IF(AJ28&gt;0.75,(AI28-AJ28),(AI28-0.75)),IF(AI28&gt;6,IF(AJ28&gt;0.5,(AI28-AJ28),(AI28-0.5)),IF(AI28&lt;=6,(AI28-AJ28))))</f>
        <v>0</v>
      </c>
      <c r="AL28" s="17">
        <f t="shared" si="7"/>
        <v>0</v>
      </c>
    </row>
    <row r="29" spans="1:38" ht="24" customHeight="1" x14ac:dyDescent="0.2">
      <c r="A29" s="13">
        <f>Kalender!B268</f>
        <v>44825</v>
      </c>
      <c r="B29" s="187" t="str">
        <f>Kalender!C268</f>
        <v>Mi</v>
      </c>
      <c r="C29" s="3">
        <v>1</v>
      </c>
      <c r="D29" s="14" t="str">
        <f t="shared" si="12"/>
        <v>AZ</v>
      </c>
      <c r="E29" s="278"/>
      <c r="F29" s="278"/>
      <c r="G29" s="5"/>
      <c r="H29" s="5"/>
      <c r="I29" s="5"/>
      <c r="J29" s="11"/>
      <c r="K29" s="40">
        <f t="shared" si="1"/>
        <v>0</v>
      </c>
      <c r="L29" s="41">
        <f t="shared" si="13"/>
        <v>0</v>
      </c>
      <c r="O29" s="331"/>
      <c r="P29" s="332"/>
      <c r="AC29" s="17" t="str">
        <f t="shared" si="9"/>
        <v>Mi</v>
      </c>
      <c r="AD29" s="17">
        <f t="shared" si="2"/>
        <v>1</v>
      </c>
      <c r="AE29" s="67">
        <f t="shared" ref="AE29:AE33" si="22">SUM($M$27)</f>
        <v>3</v>
      </c>
      <c r="AF29" s="67">
        <f>VLOOKUP(AC29,Varianten_Kombi!L:M,2,0)</f>
        <v>3</v>
      </c>
      <c r="AG29" s="67" t="str">
        <f t="shared" si="15"/>
        <v>133</v>
      </c>
      <c r="AH29" s="17">
        <f>VLOOKUP(AG29,Varianten_Kombi!$E$4:$G$143,3)</f>
        <v>0</v>
      </c>
      <c r="AI29" s="49">
        <f t="shared" si="4"/>
        <v>0</v>
      </c>
      <c r="AJ29" s="49">
        <f t="shared" si="5"/>
        <v>0</v>
      </c>
      <c r="AK29" s="139">
        <f t="shared" si="16"/>
        <v>0</v>
      </c>
      <c r="AL29" s="17">
        <f t="shared" si="7"/>
        <v>0</v>
      </c>
    </row>
    <row r="30" spans="1:38" ht="24" customHeight="1" x14ac:dyDescent="0.2">
      <c r="A30" s="13">
        <f>Kalender!B269</f>
        <v>44826</v>
      </c>
      <c r="B30" s="187" t="str">
        <f>Kalender!C269</f>
        <v>Do</v>
      </c>
      <c r="C30" s="3">
        <v>1</v>
      </c>
      <c r="D30" s="14" t="str">
        <f>IF(C30=0,"arbeitsfreier Tag",IF(C30=1,"AZ",IF(C30=2,"gesetzl. Feiertag",IF(C30=3,"Tarifurlaub",IF(C30=4,"Sonderurlaub",IF(C30=5,"krank (Arbeitsunfähigkeit)",IF(C30=6,"Aus-/Weiterbildung/Dienstreise","Zeitausgleich")))))))</f>
        <v>AZ</v>
      </c>
      <c r="E30" s="278"/>
      <c r="F30" s="278"/>
      <c r="G30" s="5"/>
      <c r="H30" s="5"/>
      <c r="I30" s="5"/>
      <c r="J30" s="11"/>
      <c r="K30" s="40">
        <f t="shared" si="1"/>
        <v>0</v>
      </c>
      <c r="L30" s="41">
        <f>SUM(AH30)</f>
        <v>0</v>
      </c>
      <c r="O30" s="331"/>
      <c r="P30" s="332"/>
      <c r="AC30" s="17" t="str">
        <f t="shared" si="9"/>
        <v>Do</v>
      </c>
      <c r="AD30" s="17">
        <f t="shared" si="2"/>
        <v>1</v>
      </c>
      <c r="AE30" s="67">
        <f t="shared" si="22"/>
        <v>3</v>
      </c>
      <c r="AF30" s="67">
        <f>VLOOKUP(AC30,Varianten_Kombi!L:M,2,0)</f>
        <v>4</v>
      </c>
      <c r="AG30" s="67" t="str">
        <f>CONCATENATE(AD30,AE30,AF30)</f>
        <v>134</v>
      </c>
      <c r="AH30" s="17">
        <f>VLOOKUP(AG30,Varianten_Kombi!$E$4:$G$143,3)</f>
        <v>0</v>
      </c>
      <c r="AI30" s="49">
        <f t="shared" si="4"/>
        <v>0</v>
      </c>
      <c r="AJ30" s="49">
        <f t="shared" si="5"/>
        <v>0</v>
      </c>
      <c r="AK30" s="139">
        <f>IF(AI30&gt;9.5,IF(AJ30&gt;0.75,(AI30-AJ30),(AI30-0.75)),IF(AI30&gt;6,IF(AJ30&gt;0.5,(AI30-AJ30),(AI30-0.5)),IF(AI30&lt;=6,(AI30-AJ30))))</f>
        <v>0</v>
      </c>
      <c r="AL30" s="17">
        <f t="shared" si="7"/>
        <v>0</v>
      </c>
    </row>
    <row r="31" spans="1:38" ht="24" customHeight="1" x14ac:dyDescent="0.2">
      <c r="A31" s="13">
        <f>Kalender!B270</f>
        <v>44827</v>
      </c>
      <c r="B31" s="187" t="str">
        <f>Kalender!C270</f>
        <v>Fr</v>
      </c>
      <c r="C31" s="3">
        <v>1</v>
      </c>
      <c r="D31" s="14" t="str">
        <f>IF(C31=0,"arbeitsfreier Tag",IF(C31=1,"AZ",IF(C31=2,"gesetzl. Feiertag",IF(C31=3,"Tarifurlaub",IF(C31=4,"Sonderurlaub",IF(C31=5,"krank (Arbeitsunfähigkeit)",IF(C31=6,"Aus-/Weiterbildung/Dienstreise","Zeitausgleich")))))))</f>
        <v>AZ</v>
      </c>
      <c r="E31" s="278"/>
      <c r="F31" s="278"/>
      <c r="G31" s="5"/>
      <c r="H31" s="5"/>
      <c r="I31" s="5"/>
      <c r="J31" s="11"/>
      <c r="K31" s="40">
        <f t="shared" si="1"/>
        <v>0</v>
      </c>
      <c r="L31" s="41">
        <f>SUM(AH31)</f>
        <v>0</v>
      </c>
      <c r="O31" s="331"/>
      <c r="P31" s="332"/>
      <c r="AC31" s="17" t="str">
        <f t="shared" si="9"/>
        <v>Fr</v>
      </c>
      <c r="AD31" s="17">
        <f t="shared" si="2"/>
        <v>1</v>
      </c>
      <c r="AE31" s="67">
        <f t="shared" si="22"/>
        <v>3</v>
      </c>
      <c r="AF31" s="67">
        <f>VLOOKUP(AC31,Varianten_Kombi!L:M,2,0)</f>
        <v>5</v>
      </c>
      <c r="AG31" s="67" t="str">
        <f>CONCATENATE(AD31,AE31,AF31)</f>
        <v>135</v>
      </c>
      <c r="AH31" s="17">
        <f>VLOOKUP(AG31,Varianten_Kombi!$E$4:$G$143,3)</f>
        <v>0</v>
      </c>
      <c r="AI31" s="49">
        <f t="shared" si="4"/>
        <v>0</v>
      </c>
      <c r="AJ31" s="49">
        <f t="shared" si="5"/>
        <v>0</v>
      </c>
      <c r="AK31" s="139">
        <f>IF(AI31&gt;9.5,IF(AJ31&gt;0.75,(AI31-AJ31),(AI31-0.75)),IF(AI31&gt;6,IF(AJ31&gt;0.5,(AI31-AJ31),(AI31-0.5)),IF(AI31&lt;=6,(AI31-AJ31))))</f>
        <v>0</v>
      </c>
      <c r="AL31" s="17">
        <f t="shared" si="7"/>
        <v>0</v>
      </c>
    </row>
    <row r="32" spans="1:38" ht="24" customHeight="1" x14ac:dyDescent="0.2">
      <c r="A32" s="13">
        <f>Kalender!B271</f>
        <v>44828</v>
      </c>
      <c r="B32" s="187" t="str">
        <f>Kalender!C271</f>
        <v>Sa</v>
      </c>
      <c r="C32" s="1">
        <v>0</v>
      </c>
      <c r="D32" s="15" t="str">
        <f>IF(C32=0,"arbeitsfreier Tag",IF(C32=1,"AZ",IF(C32=2,"gesetzl. Feiertag",IF(C32=3,"Tarifurlaub",IF(C32=4,"Sonderurlaub",IF(C32=5,"krank (Arbeitsunfähigkeit)",IF(C32=6,"Aus-/Weiterbildung/Dienstreise","Zeitausgleich")))))))</f>
        <v>arbeitsfreier Tag</v>
      </c>
      <c r="E32" s="8"/>
      <c r="F32" s="7"/>
      <c r="G32" s="7"/>
      <c r="H32" s="7"/>
      <c r="I32" s="7"/>
      <c r="J32" s="183"/>
      <c r="K32" s="50">
        <f t="shared" si="1"/>
        <v>0</v>
      </c>
      <c r="L32" s="48">
        <f>SUM(AH32)</f>
        <v>0</v>
      </c>
      <c r="O32" s="331"/>
      <c r="P32" s="332"/>
      <c r="AC32" s="17" t="str">
        <f t="shared" si="9"/>
        <v>Sa</v>
      </c>
      <c r="AD32" s="17">
        <f t="shared" si="2"/>
        <v>1</v>
      </c>
      <c r="AE32" s="67">
        <f t="shared" si="22"/>
        <v>3</v>
      </c>
      <c r="AF32" s="67">
        <f>VLOOKUP(AC32,Varianten_Kombi!L:M,2,0)</f>
        <v>6</v>
      </c>
      <c r="AG32" s="67" t="str">
        <f>CONCATENATE(AD32,AE32,AF32)</f>
        <v>136</v>
      </c>
      <c r="AH32" s="17">
        <f>VLOOKUP(AG32,Varianten_Kombi!$E$4:$G$143,3)</f>
        <v>0</v>
      </c>
      <c r="AI32" s="49">
        <f t="shared" si="4"/>
        <v>0</v>
      </c>
      <c r="AJ32" s="49">
        <f t="shared" si="5"/>
        <v>0</v>
      </c>
      <c r="AK32" s="139">
        <f>IF(AI32&gt;9.5,IF(AJ32&gt;0.75,(AI32-AJ32),(AI32-0.75)),IF(AI32&gt;6,IF(AJ32&gt;0.5,(AI32-AJ32),(AI32-0.5)),IF(AI32&lt;=6,(AI32-AJ32))))</f>
        <v>0</v>
      </c>
      <c r="AL32" s="17">
        <f t="shared" si="7"/>
        <v>0</v>
      </c>
    </row>
    <row r="33" spans="1:38" ht="24" customHeight="1" x14ac:dyDescent="0.2">
      <c r="A33" s="13">
        <f>Kalender!B272</f>
        <v>44829</v>
      </c>
      <c r="B33" s="187" t="str">
        <f>Kalender!C272</f>
        <v>So</v>
      </c>
      <c r="C33" s="1">
        <v>0</v>
      </c>
      <c r="D33" s="15" t="str">
        <f>IF(C33=0,"arbeitsfreier Tag",IF(C33=1,"AZ",IF(C33=2,"gesetzl. Feiertag",IF(C33=3,"Tarifurlaub",IF(C33=4,"Sonderurlaub",IF(C33=5,"krank (Arbeitsunfähigkeit)",IF(C33=6,"Aus-/Weiterbildung/Dienstreise","Zeitausgleich")))))))</f>
        <v>arbeitsfreier Tag</v>
      </c>
      <c r="E33" s="8"/>
      <c r="F33" s="7"/>
      <c r="G33" s="7"/>
      <c r="H33" s="7"/>
      <c r="I33" s="7"/>
      <c r="J33" s="183"/>
      <c r="K33" s="50">
        <f t="shared" si="1"/>
        <v>0</v>
      </c>
      <c r="L33" s="48">
        <f>SUM(AH33)</f>
        <v>0</v>
      </c>
      <c r="M33" s="46">
        <f>SUM(K27:K33)</f>
        <v>0</v>
      </c>
      <c r="N33" s="175">
        <f>SUM(L27:L33)</f>
        <v>0</v>
      </c>
      <c r="O33" s="331"/>
      <c r="P33" s="332"/>
      <c r="AC33" s="17" t="str">
        <f t="shared" si="9"/>
        <v>So</v>
      </c>
      <c r="AD33" s="17">
        <f t="shared" si="2"/>
        <v>1</v>
      </c>
      <c r="AE33" s="67">
        <f t="shared" si="22"/>
        <v>3</v>
      </c>
      <c r="AF33" s="67">
        <f>VLOOKUP(AC33,Varianten_Kombi!L:M,2,0)</f>
        <v>7</v>
      </c>
      <c r="AG33" s="67" t="str">
        <f>CONCATENATE(AD33,AE33,AF33)</f>
        <v>137</v>
      </c>
      <c r="AH33" s="17">
        <f>VLOOKUP(AG33,Varianten_Kombi!$E$4:$G$143,3)</f>
        <v>0</v>
      </c>
      <c r="AI33" s="49">
        <f t="shared" si="4"/>
        <v>0</v>
      </c>
      <c r="AJ33" s="49">
        <f t="shared" si="5"/>
        <v>0</v>
      </c>
      <c r="AK33" s="139">
        <f>IF(AI33&gt;9.5,IF(AJ33&gt;0.75,(AI33-AJ33),(AI33-0.75)),IF(AI33&gt;6,IF(AJ33&gt;0.5,(AI33-AJ33),(AI33-0.5)),IF(AI33&lt;=6,(AI33-AJ33))))</f>
        <v>0</v>
      </c>
      <c r="AL33" s="17">
        <f t="shared" si="7"/>
        <v>0</v>
      </c>
    </row>
    <row r="34" spans="1:38" ht="24" customHeight="1" x14ac:dyDescent="0.2">
      <c r="A34" s="13">
        <f>Kalender!B273</f>
        <v>44830</v>
      </c>
      <c r="B34" s="187" t="str">
        <f>Kalender!C273</f>
        <v>Mo</v>
      </c>
      <c r="C34" s="3">
        <v>1</v>
      </c>
      <c r="D34" s="14" t="str">
        <f t="shared" ref="D34" si="23">IF(C34=0,"arbeitsfreier Tag",IF(C34=1,"AZ",IF(C34=2,"gesetzl. Feiertag",IF(C34=3,"Tarifurlaub",IF(C34=4,"Sonderurlaub",IF(C34=5,"krank (Arbeitsunfähigkeit)",IF(C34=6,"Aus-/Weiterbildung/Dienstreise","Zeitausgleich")))))))</f>
        <v>AZ</v>
      </c>
      <c r="E34" s="278"/>
      <c r="F34" s="278"/>
      <c r="G34" s="5"/>
      <c r="H34" s="5"/>
      <c r="I34" s="5"/>
      <c r="J34" s="11"/>
      <c r="K34" s="40">
        <f t="shared" si="1"/>
        <v>0</v>
      </c>
      <c r="L34" s="41">
        <f t="shared" ref="L34" si="24">SUM(AH34)</f>
        <v>0</v>
      </c>
      <c r="M34" s="52">
        <v>4</v>
      </c>
      <c r="N34" s="275"/>
      <c r="O34" s="331"/>
      <c r="P34" s="332"/>
      <c r="AC34" s="17" t="str">
        <f t="shared" si="9"/>
        <v>Mo</v>
      </c>
      <c r="AD34" s="17">
        <f t="shared" si="2"/>
        <v>1</v>
      </c>
      <c r="AE34" s="67">
        <f>SUM($M$34)</f>
        <v>4</v>
      </c>
      <c r="AF34" s="67">
        <f>VLOOKUP(AC34,Varianten_Kombi!L:M,2,0)</f>
        <v>1</v>
      </c>
      <c r="AG34" s="67" t="str">
        <f t="shared" si="15"/>
        <v>141</v>
      </c>
      <c r="AH34" s="17">
        <f>VLOOKUP(AG34,Varianten_Kombi!$E$4:$G$143,3)</f>
        <v>0</v>
      </c>
      <c r="AI34" s="49">
        <f t="shared" si="4"/>
        <v>0</v>
      </c>
      <c r="AJ34" s="49">
        <f t="shared" si="5"/>
        <v>0</v>
      </c>
      <c r="AK34" s="139">
        <f t="shared" si="16"/>
        <v>0</v>
      </c>
      <c r="AL34" s="17">
        <f t="shared" si="7"/>
        <v>0</v>
      </c>
    </row>
    <row r="35" spans="1:38" ht="24" customHeight="1" x14ac:dyDescent="0.2">
      <c r="A35" s="13">
        <f>Kalender!B274</f>
        <v>44831</v>
      </c>
      <c r="B35" s="187" t="str">
        <f>Kalender!C274</f>
        <v>Di</v>
      </c>
      <c r="C35" s="3">
        <v>1</v>
      </c>
      <c r="D35" s="14" t="str">
        <f>IF(C35=0,"arbeitsfreier Tag",IF(C35=1,"AZ",IF(C35=2,"gesetzl. Feiertag",IF(C35=3,"Tarifurlaub",IF(C35=4,"Sonderurlaub",IF(C35=5,"krank (Arbeitsunfähigkeit)",IF(C35=6,"Aus-/Weiterbildung/Dienstreise","Zeitausgleich")))))))</f>
        <v>AZ</v>
      </c>
      <c r="E35" s="278"/>
      <c r="F35" s="278"/>
      <c r="G35" s="5"/>
      <c r="H35" s="5"/>
      <c r="I35" s="5"/>
      <c r="J35" s="11"/>
      <c r="K35" s="40">
        <f t="shared" si="1"/>
        <v>0</v>
      </c>
      <c r="L35" s="41">
        <f>SUM(AH35)</f>
        <v>0</v>
      </c>
      <c r="M35" s="52"/>
      <c r="N35" s="275"/>
      <c r="O35" s="331"/>
      <c r="P35" s="332"/>
      <c r="AC35" s="17" t="str">
        <f t="shared" si="9"/>
        <v>Di</v>
      </c>
      <c r="AD35" s="17">
        <f t="shared" si="2"/>
        <v>1</v>
      </c>
      <c r="AE35" s="67">
        <f>SUM($M$34)</f>
        <v>4</v>
      </c>
      <c r="AF35" s="67">
        <f>VLOOKUP(AC35,Varianten_Kombi!L:M,2,0)</f>
        <v>2</v>
      </c>
      <c r="AG35" s="67" t="str">
        <f>CONCATENATE(AD35,AE35,AF35)</f>
        <v>142</v>
      </c>
      <c r="AH35" s="17">
        <f>VLOOKUP(AG35,Varianten_Kombi!$E$4:$G$143,3)</f>
        <v>0</v>
      </c>
      <c r="AI35" s="49">
        <f t="shared" si="4"/>
        <v>0</v>
      </c>
      <c r="AJ35" s="49">
        <f t="shared" si="5"/>
        <v>0</v>
      </c>
      <c r="AK35" s="139">
        <f>IF(AI35&gt;9.5,IF(AJ35&gt;0.75,(AI35-AJ35),(AI35-0.75)),IF(AI35&gt;6,IF(AJ35&gt;0.5,(AI35-AJ35),(AI35-0.5)),IF(AI35&lt;=6,(AI35-AJ35))))</f>
        <v>0</v>
      </c>
      <c r="AL35" s="17">
        <f t="shared" si="7"/>
        <v>0</v>
      </c>
    </row>
    <row r="36" spans="1:38" ht="24" customHeight="1" x14ac:dyDescent="0.2">
      <c r="A36" s="13">
        <f>Kalender!B275</f>
        <v>44832</v>
      </c>
      <c r="B36" s="187" t="str">
        <f>Kalender!C275</f>
        <v>Mi</v>
      </c>
      <c r="C36" s="3">
        <v>1</v>
      </c>
      <c r="D36" s="14" t="str">
        <f t="shared" si="12"/>
        <v>AZ</v>
      </c>
      <c r="E36" s="278"/>
      <c r="F36" s="278"/>
      <c r="G36" s="5"/>
      <c r="H36" s="5"/>
      <c r="I36" s="5"/>
      <c r="J36" s="11"/>
      <c r="K36" s="40">
        <f t="shared" si="1"/>
        <v>0</v>
      </c>
      <c r="L36" s="41">
        <f t="shared" si="13"/>
        <v>0</v>
      </c>
      <c r="M36" s="16"/>
      <c r="N36" s="17"/>
      <c r="O36" s="331"/>
      <c r="P36" s="332"/>
      <c r="AC36" s="17" t="str">
        <f t="shared" si="9"/>
        <v>Mi</v>
      </c>
      <c r="AD36" s="17">
        <f t="shared" si="2"/>
        <v>1</v>
      </c>
      <c r="AE36" s="67">
        <f>SUM($M$34)</f>
        <v>4</v>
      </c>
      <c r="AF36" s="67">
        <f>VLOOKUP(AC36,Varianten_Kombi!L:M,2,0)</f>
        <v>3</v>
      </c>
      <c r="AG36" s="67" t="str">
        <f t="shared" si="15"/>
        <v>143</v>
      </c>
      <c r="AH36" s="17">
        <f>VLOOKUP(AG36,Varianten_Kombi!$E$4:$G$143,3)</f>
        <v>0</v>
      </c>
      <c r="AI36" s="49">
        <f t="shared" si="4"/>
        <v>0</v>
      </c>
      <c r="AJ36" s="49">
        <f t="shared" si="5"/>
        <v>0</v>
      </c>
      <c r="AK36" s="139">
        <f t="shared" si="16"/>
        <v>0</v>
      </c>
      <c r="AL36" s="17">
        <f t="shared" si="7"/>
        <v>0</v>
      </c>
    </row>
    <row r="37" spans="1:38" ht="24" customHeight="1" x14ac:dyDescent="0.2">
      <c r="A37" s="13">
        <f>Kalender!B276</f>
        <v>44833</v>
      </c>
      <c r="B37" s="187" t="str">
        <f>Kalender!C276</f>
        <v>Do</v>
      </c>
      <c r="C37" s="3">
        <v>1</v>
      </c>
      <c r="D37" s="14" t="str">
        <f>IF(C37=0,"arbeitsfreier Tag",IF(C37=1,"AZ",IF(C37=2,"gesetzl. Feiertag",IF(C37=3,"Tarifurlaub",IF(C37=4,"Sonderurlaub",IF(C37=5,"krank (Arbeitsunfähigkeit)",IF(C37=6,"Aus-/Weiterbildung/Dienstreise","Zeitausgleich")))))))</f>
        <v>AZ</v>
      </c>
      <c r="E37" s="278"/>
      <c r="F37" s="278"/>
      <c r="G37" s="5"/>
      <c r="H37" s="5"/>
      <c r="I37" s="5"/>
      <c r="J37" s="11"/>
      <c r="K37" s="40">
        <f t="shared" si="1"/>
        <v>0</v>
      </c>
      <c r="L37" s="41">
        <f>SUM(AH37)</f>
        <v>0</v>
      </c>
      <c r="O37" s="331"/>
      <c r="P37" s="332"/>
      <c r="AC37" s="17" t="str">
        <f t="shared" si="9"/>
        <v>Do</v>
      </c>
      <c r="AD37" s="17">
        <f t="shared" si="2"/>
        <v>1</v>
      </c>
      <c r="AE37" s="67">
        <f>SUM($M$34)</f>
        <v>4</v>
      </c>
      <c r="AF37" s="67">
        <f>VLOOKUP(AC37,Varianten_Kombi!L:M,2,0)</f>
        <v>4</v>
      </c>
      <c r="AG37" s="67" t="str">
        <f>CONCATENATE(AD37,AE37,AF37)</f>
        <v>144</v>
      </c>
      <c r="AH37" s="17">
        <f>VLOOKUP(AG37,Varianten_Kombi!$E$4:$G$143,3)</f>
        <v>0</v>
      </c>
      <c r="AI37" s="49">
        <f t="shared" si="4"/>
        <v>0</v>
      </c>
      <c r="AJ37" s="49">
        <f t="shared" si="5"/>
        <v>0</v>
      </c>
      <c r="AK37" s="139">
        <f>IF(AI37&gt;9.5,IF(AJ37&gt;0.75,(AI37-AJ37),(AI37-0.75)),IF(AI37&gt;6,IF(AJ37&gt;0.5,(AI37-AJ37),(AI37-0.5)),IF(AI37&lt;=6,(AI37-AJ37))))</f>
        <v>0</v>
      </c>
      <c r="AL37" s="17">
        <f t="shared" si="7"/>
        <v>0</v>
      </c>
    </row>
    <row r="38" spans="1:38" ht="24" customHeight="1" x14ac:dyDescent="0.2">
      <c r="A38" s="13">
        <f>Kalender!B277</f>
        <v>44834</v>
      </c>
      <c r="B38" s="187" t="str">
        <f>Kalender!C277</f>
        <v>Fr</v>
      </c>
      <c r="C38" s="3">
        <v>1</v>
      </c>
      <c r="D38" s="14" t="str">
        <f>IF(C38=0,"arbeitsfreier Tag",IF(C38=1,"AZ",IF(C38=2,"gesetzl. Feiertag",IF(C38=3,"Tarifurlaub",IF(C38=4,"Sonderurlaub",IF(C38=5,"krank (Arbeitsunfähigkeit)",IF(C38=6,"Aus-/Weiterbildung/Dienstreise","Zeitausgleich")))))))</f>
        <v>AZ</v>
      </c>
      <c r="E38" s="278"/>
      <c r="F38" s="278"/>
      <c r="G38" s="5"/>
      <c r="H38" s="5"/>
      <c r="I38" s="5"/>
      <c r="J38" s="11"/>
      <c r="K38" s="40">
        <f t="shared" si="1"/>
        <v>0</v>
      </c>
      <c r="L38" s="41">
        <f>SUM(AH38)</f>
        <v>0</v>
      </c>
      <c r="O38" s="329"/>
      <c r="P38" s="330"/>
      <c r="AC38" s="17" t="str">
        <f t="shared" si="9"/>
        <v>Fr</v>
      </c>
      <c r="AD38" s="17">
        <f t="shared" si="2"/>
        <v>1</v>
      </c>
      <c r="AE38" s="67">
        <f>SUM($M$34)</f>
        <v>4</v>
      </c>
      <c r="AF38" s="67">
        <f>VLOOKUP(AC38,Varianten_Kombi!L:M,2,0)</f>
        <v>5</v>
      </c>
      <c r="AG38" s="67" t="str">
        <f>CONCATENATE(AD38,AE38,AF38)</f>
        <v>145</v>
      </c>
      <c r="AH38" s="17">
        <f>VLOOKUP(AG38,Varianten_Kombi!$E$4:$G$143,3)</f>
        <v>0</v>
      </c>
      <c r="AI38" s="49">
        <f t="shared" si="4"/>
        <v>0</v>
      </c>
      <c r="AJ38" s="49">
        <f t="shared" si="5"/>
        <v>0</v>
      </c>
      <c r="AK38" s="139">
        <f>IF(AI38&gt;9.5,IF(AJ38&gt;0.75,(AI38-AJ38),(AI38-0.75)),IF(AI38&gt;6,IF(AJ38&gt;0.5,(AI38-AJ38),(AI38-0.5)),IF(AI38&lt;=6,(AI38-AJ38))))</f>
        <v>0</v>
      </c>
      <c r="AL38" s="17">
        <f t="shared" si="7"/>
        <v>0</v>
      </c>
    </row>
    <row r="39" spans="1:38" ht="30" customHeight="1" x14ac:dyDescent="0.2">
      <c r="M39" s="46">
        <f>SUM(K34:K38)</f>
        <v>0</v>
      </c>
      <c r="N39" s="204">
        <f>SUM(L34:L38)</f>
        <v>0</v>
      </c>
    </row>
    <row r="40" spans="1:38" s="72" customFormat="1" ht="30" customHeight="1" x14ac:dyDescent="0.2">
      <c r="M40" s="62"/>
      <c r="N40" s="62"/>
      <c r="AE40" s="73"/>
      <c r="AF40" s="73"/>
      <c r="AG40" s="73"/>
    </row>
    <row r="41" spans="1:38" s="72" customFormat="1" ht="30" customHeight="1" x14ac:dyDescent="0.2">
      <c r="M41" s="62"/>
      <c r="N41" s="62"/>
      <c r="AE41" s="73"/>
      <c r="AF41" s="73"/>
      <c r="AG41" s="73"/>
    </row>
    <row r="42" spans="1:38" s="72" customFormat="1" ht="30" customHeight="1" x14ac:dyDescent="0.2">
      <c r="M42" s="62"/>
      <c r="N42" s="62"/>
      <c r="AE42" s="73"/>
      <c r="AF42" s="73"/>
      <c r="AG42" s="73"/>
    </row>
    <row r="43" spans="1:38" s="72" customFormat="1" ht="30" customHeight="1" x14ac:dyDescent="0.2">
      <c r="M43" s="62"/>
      <c r="N43" s="62"/>
      <c r="AE43" s="73"/>
      <c r="AF43" s="73"/>
      <c r="AG43" s="73"/>
    </row>
    <row r="44" spans="1:38" s="72" customFormat="1" ht="30" customHeight="1" x14ac:dyDescent="0.2">
      <c r="M44" s="62"/>
      <c r="N44" s="62"/>
      <c r="AE44" s="73"/>
      <c r="AF44" s="73"/>
      <c r="AG44" s="73"/>
    </row>
    <row r="45" spans="1:38" s="72" customFormat="1" ht="30" customHeight="1" x14ac:dyDescent="0.2">
      <c r="M45" s="62"/>
      <c r="N45" s="62"/>
      <c r="AE45" s="73"/>
      <c r="AF45" s="73"/>
      <c r="AG45" s="73"/>
    </row>
    <row r="46" spans="1:38" s="72" customFormat="1" ht="30" customHeight="1" x14ac:dyDescent="0.2">
      <c r="M46" s="62"/>
      <c r="N46" s="62"/>
      <c r="AE46" s="73"/>
      <c r="AF46" s="73"/>
      <c r="AG46" s="73"/>
    </row>
    <row r="47" spans="1:38" ht="24" customHeight="1" thickBot="1" x14ac:dyDescent="0.25">
      <c r="A47" s="63"/>
      <c r="B47" s="64"/>
      <c r="C47" s="65"/>
      <c r="D47" s="66"/>
      <c r="E47" s="66"/>
      <c r="F47" s="43"/>
      <c r="G47" s="43"/>
      <c r="H47" s="43"/>
      <c r="I47" s="43"/>
      <c r="J47" s="43"/>
      <c r="K47" s="49"/>
      <c r="L47" s="42"/>
      <c r="P47" s="20"/>
      <c r="AI47" s="49"/>
      <c r="AJ47" s="49"/>
    </row>
    <row r="48" spans="1:38" ht="24" customHeight="1" x14ac:dyDescent="0.2">
      <c r="A48" s="63"/>
      <c r="E48" s="212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30"/>
    </row>
    <row r="49" spans="1:38" ht="24" customHeight="1" x14ac:dyDescent="0.2">
      <c r="A49" s="63"/>
      <c r="E49" s="215" t="s">
        <v>25</v>
      </c>
      <c r="F49" s="47"/>
      <c r="G49" s="47"/>
      <c r="H49" s="47"/>
      <c r="I49" s="47"/>
      <c r="J49" s="47"/>
      <c r="K49" s="74">
        <f>SUM(M39,M33,M26,M19,M12)</f>
        <v>0</v>
      </c>
      <c r="L49" s="16"/>
      <c r="M49" s="47" t="s">
        <v>46</v>
      </c>
      <c r="N49" s="47"/>
      <c r="O49" s="18">
        <f>Aug!O51</f>
        <v>0</v>
      </c>
      <c r="P49" s="216"/>
      <c r="AD49" s="72"/>
      <c r="AE49" s="73"/>
      <c r="AF49" s="73"/>
      <c r="AG49" s="73"/>
      <c r="AH49" s="72"/>
      <c r="AI49" s="72"/>
      <c r="AJ49" s="72"/>
      <c r="AK49" s="72"/>
      <c r="AL49" s="72"/>
    </row>
    <row r="50" spans="1:38" ht="24" customHeight="1" x14ac:dyDescent="0.2">
      <c r="A50" s="19"/>
      <c r="E50" s="215" t="s">
        <v>40</v>
      </c>
      <c r="F50" s="47"/>
      <c r="G50" s="47"/>
      <c r="H50" s="47"/>
      <c r="I50" s="47"/>
      <c r="J50" s="47"/>
      <c r="K50" s="74">
        <f>Aug!$K$54</f>
        <v>0</v>
      </c>
      <c r="L50" s="89"/>
      <c r="M50" s="47" t="s">
        <v>45</v>
      </c>
      <c r="N50" s="47"/>
      <c r="O50" s="18">
        <f>SUM(COUNTIF(C9:C38,3))</f>
        <v>0</v>
      </c>
      <c r="P50" s="216"/>
    </row>
    <row r="51" spans="1:38" ht="24" customHeight="1" x14ac:dyDescent="0.2">
      <c r="A51" s="63"/>
      <c r="E51" s="215" t="s">
        <v>26</v>
      </c>
      <c r="F51" s="47"/>
      <c r="G51" s="47"/>
      <c r="H51" s="47"/>
      <c r="I51" s="47"/>
      <c r="J51" s="47"/>
      <c r="K51" s="74">
        <f>SUM(K49:K50)</f>
        <v>0</v>
      </c>
      <c r="L51" s="89"/>
      <c r="M51" s="47" t="s">
        <v>73</v>
      </c>
      <c r="N51" s="47"/>
      <c r="O51" s="18">
        <f>O49-O50</f>
        <v>0</v>
      </c>
      <c r="P51" s="216"/>
    </row>
    <row r="52" spans="1:38" ht="24" customHeight="1" x14ac:dyDescent="0.2">
      <c r="A52" s="63"/>
      <c r="D52" s="47"/>
      <c r="E52" s="215" t="s">
        <v>27</v>
      </c>
      <c r="F52" s="47"/>
      <c r="G52" s="47"/>
      <c r="H52" s="47"/>
      <c r="I52" s="47"/>
      <c r="J52" s="47"/>
      <c r="K52" s="78">
        <f>SUM(N51,N39,N33,N26,N19,N12)</f>
        <v>0</v>
      </c>
      <c r="L52" s="89"/>
      <c r="M52" s="47"/>
      <c r="N52" s="47"/>
      <c r="O52" s="218"/>
      <c r="P52" s="216"/>
    </row>
    <row r="53" spans="1:38" ht="24" customHeight="1" thickBot="1" x14ac:dyDescent="0.25">
      <c r="D53" s="47"/>
      <c r="E53" s="215"/>
      <c r="F53" s="47"/>
      <c r="G53" s="47"/>
      <c r="H53" s="47"/>
      <c r="I53" s="47"/>
      <c r="J53" s="47"/>
      <c r="K53" s="79"/>
      <c r="L53" s="89"/>
      <c r="M53" s="47"/>
      <c r="N53" s="47"/>
      <c r="O53" s="218"/>
      <c r="P53" s="216"/>
    </row>
    <row r="54" spans="1:38" ht="24" customHeight="1" thickBot="1" x14ac:dyDescent="0.3">
      <c r="E54" s="215" t="s">
        <v>28</v>
      </c>
      <c r="F54" s="47"/>
      <c r="G54" s="47"/>
      <c r="H54" s="47"/>
      <c r="I54" s="47"/>
      <c r="J54" s="89"/>
      <c r="K54" s="80">
        <f>K51-K52</f>
        <v>0</v>
      </c>
      <c r="L54" s="89"/>
      <c r="M54" s="47"/>
      <c r="N54" s="47"/>
      <c r="O54" s="47"/>
      <c r="P54" s="217"/>
    </row>
    <row r="55" spans="1:38" ht="24" customHeight="1" thickBot="1" x14ac:dyDescent="0.25">
      <c r="E55" s="219"/>
      <c r="F55" s="220"/>
      <c r="G55" s="220"/>
      <c r="H55" s="220"/>
      <c r="I55" s="220"/>
      <c r="J55" s="220"/>
      <c r="K55" s="221"/>
      <c r="L55" s="220"/>
      <c r="M55" s="220"/>
      <c r="N55" s="220"/>
      <c r="O55" s="222"/>
      <c r="P55" s="223"/>
    </row>
    <row r="56" spans="1:38" ht="24" customHeight="1" x14ac:dyDescent="0.2">
      <c r="K56" s="16"/>
      <c r="M56" s="19"/>
      <c r="N56" s="17"/>
      <c r="O56" s="20"/>
    </row>
    <row r="57" spans="1:38" ht="24" customHeight="1" x14ac:dyDescent="0.2">
      <c r="M57" s="19"/>
      <c r="N57" s="17"/>
      <c r="O57" s="20"/>
    </row>
    <row r="58" spans="1:38" ht="24" customHeight="1" x14ac:dyDescent="0.2">
      <c r="C58" s="61"/>
      <c r="D58" s="61"/>
      <c r="E58" s="61"/>
      <c r="F58" s="61"/>
      <c r="K58" s="61"/>
      <c r="L58" s="61"/>
      <c r="M58" s="19"/>
      <c r="N58" s="17"/>
    </row>
    <row r="59" spans="1:38" x14ac:dyDescent="0.2">
      <c r="C59" s="17" t="s">
        <v>32</v>
      </c>
      <c r="F59" s="47"/>
      <c r="K59" s="17" t="s">
        <v>33</v>
      </c>
      <c r="N59" s="17"/>
    </row>
    <row r="60" spans="1:38" x14ac:dyDescent="0.2">
      <c r="N60" s="17"/>
    </row>
    <row r="61" spans="1:38" x14ac:dyDescent="0.2">
      <c r="N61" s="17"/>
      <c r="P61" s="20"/>
    </row>
    <row r="62" spans="1:38" x14ac:dyDescent="0.2">
      <c r="N62" s="17"/>
      <c r="P62" s="20"/>
    </row>
    <row r="63" spans="1:38" x14ac:dyDescent="0.2">
      <c r="N63" s="17"/>
      <c r="P63" s="20"/>
    </row>
    <row r="64" spans="1:38" x14ac:dyDescent="0.2">
      <c r="N64" s="17"/>
      <c r="P64" s="20"/>
    </row>
    <row r="71" spans="2:15" x14ac:dyDescent="0.2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3" spans="2:15" x14ac:dyDescent="0.2">
      <c r="M73" s="19"/>
    </row>
    <row r="74" spans="2:15" x14ac:dyDescent="0.2">
      <c r="O74" s="19"/>
    </row>
  </sheetData>
  <sheetProtection algorithmName="SHA-512" hashValue="vheZXjuTCVRqW69fsVz63hgb4IIwCWFAyGDQICdU40Qsv8w2j8mfSne2E4iOAilxc6yy8Rxd2NaPml6VTIfp7A==" saltValue="q3a864olXKy/JzKhQZ1aiA==" spinCount="100000" sheet="1" selectLockedCells="1"/>
  <autoFilter ref="A8:AM38">
    <filterColumn colId="14" showButton="0"/>
    <filterColumn colId="29" showButton="0"/>
    <filterColumn colId="30" showButton="0"/>
    <filterColumn colId="31" showButton="0"/>
    <filterColumn colId="32" showButton="0"/>
  </autoFilter>
  <mergeCells count="36">
    <mergeCell ref="A1:P1"/>
    <mergeCell ref="K3:L3"/>
    <mergeCell ref="M3:N3"/>
    <mergeCell ref="K4:L4"/>
    <mergeCell ref="O7:P8"/>
    <mergeCell ref="O9:P9"/>
    <mergeCell ref="O15:P15"/>
    <mergeCell ref="O10:P10"/>
    <mergeCell ref="O11:P11"/>
    <mergeCell ref="AD8:AH8"/>
    <mergeCell ref="O12:P12"/>
    <mergeCell ref="O20:P20"/>
    <mergeCell ref="O14:P14"/>
    <mergeCell ref="O22:P22"/>
    <mergeCell ref="O13:P13"/>
    <mergeCell ref="O16:P16"/>
    <mergeCell ref="O17:P17"/>
    <mergeCell ref="O18:P18"/>
    <mergeCell ref="O19:P19"/>
    <mergeCell ref="O27:P27"/>
    <mergeCell ref="O21:P21"/>
    <mergeCell ref="O29:P29"/>
    <mergeCell ref="O23:P23"/>
    <mergeCell ref="O24:P24"/>
    <mergeCell ref="O25:P25"/>
    <mergeCell ref="O26:P26"/>
    <mergeCell ref="O38:P38"/>
    <mergeCell ref="O35:P35"/>
    <mergeCell ref="O34:P34"/>
    <mergeCell ref="O28:P28"/>
    <mergeCell ref="O36:P36"/>
    <mergeCell ref="O30:P30"/>
    <mergeCell ref="O31:P31"/>
    <mergeCell ref="O32:P32"/>
    <mergeCell ref="O33:P33"/>
    <mergeCell ref="O37:P37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Drop Down 2">
              <controlPr locked="0" defaultSize="0" autoLine="0" autoPict="0">
                <anchor moveWithCells="1">
                  <from>
                    <xdr:col>11</xdr:col>
                    <xdr:colOff>333375</xdr:colOff>
                    <xdr:row>2</xdr:row>
                    <xdr:rowOff>228600</xdr:rowOff>
                  </from>
                  <to>
                    <xdr:col>13</xdr:col>
                    <xdr:colOff>390525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Drop Down 3">
              <controlPr locked="0" defaultSize="0" autoLine="0" autoPict="0">
                <anchor moveWithCells="1">
                  <from>
                    <xdr:col>12</xdr:col>
                    <xdr:colOff>28575</xdr:colOff>
                    <xdr:row>7</xdr:row>
                    <xdr:rowOff>295275</xdr:rowOff>
                  </from>
                  <to>
                    <xdr:col>14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Drop Down 4">
              <controlPr locked="0" defaultSize="0" autoLine="0" autoPict="0">
                <anchor moveWithCells="1">
                  <from>
                    <xdr:col>12</xdr:col>
                    <xdr:colOff>9525</xdr:colOff>
                    <xdr:row>12</xdr:row>
                    <xdr:rowOff>28575</xdr:rowOff>
                  </from>
                  <to>
                    <xdr:col>13</xdr:col>
                    <xdr:colOff>600075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7" name="Drop Down 5">
              <controlPr locked="0" defaultSize="0" autoLine="0" autoPict="0">
                <anchor moveWithCells="1">
                  <from>
                    <xdr:col>12</xdr:col>
                    <xdr:colOff>19050</xdr:colOff>
                    <xdr:row>19</xdr:row>
                    <xdr:rowOff>9525</xdr:rowOff>
                  </from>
                  <to>
                    <xdr:col>13</xdr:col>
                    <xdr:colOff>609600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8" name="Drop Down 6">
              <controlPr locked="0" defaultSize="0" autoLine="0" autoPict="0">
                <anchor moveWithCells="1">
                  <from>
                    <xdr:col>12</xdr:col>
                    <xdr:colOff>38100</xdr:colOff>
                    <xdr:row>26</xdr:row>
                    <xdr:rowOff>9525</xdr:rowOff>
                  </from>
                  <to>
                    <xdr:col>14</xdr:col>
                    <xdr:colOff>9525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9" name="Drop Down 8">
              <controlPr locked="0" defaultSize="0" autoLine="0" autoPict="0">
                <anchor moveWithCells="1">
                  <from>
                    <xdr:col>12</xdr:col>
                    <xdr:colOff>38100</xdr:colOff>
                    <xdr:row>33</xdr:row>
                    <xdr:rowOff>9525</xdr:rowOff>
                  </from>
                  <to>
                    <xdr:col>14</xdr:col>
                    <xdr:colOff>9525</xdr:colOff>
                    <xdr:row>34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tabColor theme="9" tint="-0.499984740745262"/>
    <pageSetUpPr fitToPage="1"/>
  </sheetPr>
  <dimension ref="A1:AP62"/>
  <sheetViews>
    <sheetView showGridLines="0" zoomScale="115" zoomScaleNormal="115" workbookViewId="0">
      <selection activeCell="E12" sqref="E12:F15"/>
    </sheetView>
  </sheetViews>
  <sheetFormatPr baseColWidth="10" defaultColWidth="11.42578125" defaultRowHeight="15" x14ac:dyDescent="0.2"/>
  <cols>
    <col min="1" max="1" width="7.7109375" style="17" customWidth="1"/>
    <col min="2" max="2" width="4.42578125" style="17" customWidth="1"/>
    <col min="3" max="3" width="6" style="17" customWidth="1"/>
    <col min="4" max="4" width="17.42578125" style="17" bestFit="1" customWidth="1"/>
    <col min="5" max="10" width="9.28515625" style="17" customWidth="1"/>
    <col min="11" max="12" width="11.5703125" style="17" customWidth="1"/>
    <col min="13" max="13" width="9.28515625" style="17" customWidth="1"/>
    <col min="14" max="14" width="9.42578125" style="19" customWidth="1"/>
    <col min="15" max="16" width="11.42578125" style="17"/>
    <col min="17" max="29" width="11.42578125" style="17" hidden="1" customWidth="1"/>
    <col min="30" max="30" width="2.5703125" style="17" hidden="1" customWidth="1"/>
    <col min="31" max="31" width="2.5703125" style="67" hidden="1" customWidth="1"/>
    <col min="32" max="32" width="5.140625" style="67" hidden="1" customWidth="1"/>
    <col min="33" max="33" width="5.28515625" style="67" hidden="1" customWidth="1"/>
    <col min="34" max="34" width="2.5703125" style="17" hidden="1" customWidth="1"/>
    <col min="35" max="35" width="12" style="17" hidden="1" customWidth="1"/>
    <col min="36" max="36" width="8.140625" style="17" hidden="1" customWidth="1"/>
    <col min="37" max="37" width="8.28515625" style="17" hidden="1" customWidth="1"/>
    <col min="38" max="38" width="15.7109375" style="17" hidden="1" customWidth="1"/>
    <col min="39" max="42" width="11.42578125" style="17" hidden="1" customWidth="1"/>
    <col min="43" max="46" width="11.42578125" style="17" customWidth="1"/>
    <col min="47" max="16384" width="11.42578125" style="17"/>
  </cols>
  <sheetData>
    <row r="1" spans="1:38" ht="25.5" x14ac:dyDescent="0.35">
      <c r="A1" s="345" t="s">
        <v>13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7"/>
      <c r="AL1" s="17">
        <f>IF(($C$9=6)*AND($AK$9&gt;$L$9),$AK$9,$L$9)</f>
        <v>0</v>
      </c>
    </row>
    <row r="2" spans="1:38" ht="36" customHeight="1" x14ac:dyDescent="0.2"/>
    <row r="3" spans="1:38" ht="18.75" customHeight="1" x14ac:dyDescent="0.25">
      <c r="A3" s="83">
        <f>Person!$G$2</f>
        <v>0</v>
      </c>
      <c r="B3" s="54"/>
      <c r="C3" s="54"/>
      <c r="D3" s="54"/>
      <c r="E3" s="54"/>
      <c r="F3" s="55"/>
      <c r="K3" s="348" t="s">
        <v>58</v>
      </c>
      <c r="L3" s="348"/>
      <c r="M3" s="314">
        <f>IF(M4=1,Person!G14, IF(M4=2,Person!O14,IF(M4=3,Person!W14,IF(M4=4,Person!AE14,"FALSCH"))))</f>
        <v>0</v>
      </c>
      <c r="N3" s="314"/>
    </row>
    <row r="4" spans="1:38" ht="18.75" customHeight="1" x14ac:dyDescent="0.25">
      <c r="A4" s="84">
        <f>Person!$G$3</f>
        <v>0</v>
      </c>
      <c r="B4" s="56"/>
      <c r="C4" s="56"/>
      <c r="D4" s="56"/>
      <c r="E4" s="56"/>
      <c r="F4" s="57"/>
      <c r="K4" s="348" t="s">
        <v>59</v>
      </c>
      <c r="L4" s="348"/>
      <c r="M4" s="53">
        <v>1</v>
      </c>
      <c r="N4" s="68"/>
      <c r="AL4" s="17">
        <f>IF($C$9=6+AND($AK$9&lt;$L$9),$AK$9,$L$9)</f>
        <v>0</v>
      </c>
    </row>
    <row r="5" spans="1:38" s="60" customFormat="1" ht="39" customHeight="1" x14ac:dyDescent="0.4">
      <c r="A5" s="59">
        <v>44835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AE5" s="70"/>
      <c r="AF5" s="70"/>
      <c r="AG5" s="70"/>
      <c r="AL5" s="17"/>
    </row>
    <row r="6" spans="1:38" ht="21" customHeight="1" x14ac:dyDescent="0.2">
      <c r="A6" s="61"/>
      <c r="B6" s="61"/>
      <c r="C6" s="61"/>
      <c r="N6" s="17"/>
      <c r="AL6" s="17">
        <f>IF(AND($C$9=6,$AK$9&gt;$L$9),$AK$9,$L$9)</f>
        <v>0</v>
      </c>
    </row>
    <row r="7" spans="1:38" ht="24" customHeight="1" x14ac:dyDescent="0.25">
      <c r="A7" s="22" t="s">
        <v>14</v>
      </c>
      <c r="B7" s="23"/>
      <c r="C7" s="24" t="s">
        <v>15</v>
      </c>
      <c r="D7" s="25" t="s">
        <v>52</v>
      </c>
      <c r="E7" s="26" t="s">
        <v>16</v>
      </c>
      <c r="F7" s="26"/>
      <c r="G7" s="27" t="s">
        <v>17</v>
      </c>
      <c r="H7" s="26"/>
      <c r="I7" s="27" t="s">
        <v>18</v>
      </c>
      <c r="J7" s="28"/>
      <c r="K7" s="29" t="s">
        <v>14</v>
      </c>
      <c r="L7" s="30" t="s">
        <v>14</v>
      </c>
      <c r="M7" s="31" t="s">
        <v>19</v>
      </c>
      <c r="N7" s="31" t="s">
        <v>19</v>
      </c>
      <c r="O7" s="334" t="s">
        <v>72</v>
      </c>
      <c r="P7" s="335"/>
    </row>
    <row r="8" spans="1:38" ht="24" customHeight="1" x14ac:dyDescent="0.25">
      <c r="A8" s="32"/>
      <c r="B8" s="33"/>
      <c r="C8" s="34" t="s">
        <v>20</v>
      </c>
      <c r="D8" s="35" t="s">
        <v>51</v>
      </c>
      <c r="E8" s="36" t="s">
        <v>21</v>
      </c>
      <c r="F8" s="37" t="s">
        <v>22</v>
      </c>
      <c r="G8" s="37" t="s">
        <v>21</v>
      </c>
      <c r="H8" s="37" t="s">
        <v>22</v>
      </c>
      <c r="I8" s="37" t="s">
        <v>21</v>
      </c>
      <c r="J8" s="35" t="s">
        <v>22</v>
      </c>
      <c r="K8" s="36" t="s">
        <v>23</v>
      </c>
      <c r="L8" s="38" t="s">
        <v>24</v>
      </c>
      <c r="M8" s="39" t="s">
        <v>23</v>
      </c>
      <c r="N8" s="39" t="s">
        <v>24</v>
      </c>
      <c r="O8" s="336"/>
      <c r="P8" s="337"/>
      <c r="AD8" s="342" t="s">
        <v>68</v>
      </c>
      <c r="AE8" s="343"/>
      <c r="AF8" s="343"/>
      <c r="AG8" s="343"/>
      <c r="AH8" s="344"/>
      <c r="AI8" s="17" t="s">
        <v>16</v>
      </c>
      <c r="AJ8" s="17" t="s">
        <v>69</v>
      </c>
      <c r="AK8" s="17" t="s">
        <v>70</v>
      </c>
      <c r="AL8" s="17" t="s">
        <v>71</v>
      </c>
    </row>
    <row r="9" spans="1:38" ht="24" customHeight="1" x14ac:dyDescent="0.2">
      <c r="A9" s="13">
        <f>Kalender!B278</f>
        <v>44835</v>
      </c>
      <c r="B9" s="187" t="str">
        <f>Kalender!C278</f>
        <v>Sa</v>
      </c>
      <c r="C9" s="1">
        <v>0</v>
      </c>
      <c r="D9" s="15" t="str">
        <f>IF(C9=0,"arbeitsfreier Tag",IF(C9=1,"AZ",IF(C9=2,"gesetzl. Feiertag",IF(C9=3,"Tarifurlaub",IF(C9=4,"Sonderurlaub",IF(C9=5,"krank (Arbeitsunfähigkeit)",IF(C9=6,"Aus-/Weiterbildung/Dienstreise","Zeitausgleich")))))))</f>
        <v>arbeitsfreier Tag</v>
      </c>
      <c r="E9" s="8"/>
      <c r="F9" s="7"/>
      <c r="G9" s="7"/>
      <c r="H9" s="7"/>
      <c r="I9" s="7"/>
      <c r="J9" s="183"/>
      <c r="K9" s="50">
        <f t="shared" ref="K9:K39" si="0">IF(C9=0,AK9,IF(C9=1,AK9,IF(C9=2,L9,IF(C9=3,L9,IF(C9=4,L9,IF(C9=5,L9,IF(C9=6,AL9,IF(C9=7,0,"falsch"))))))))</f>
        <v>0</v>
      </c>
      <c r="L9" s="48">
        <f t="shared" ref="L9" si="1">SUM(AH9)</f>
        <v>0</v>
      </c>
      <c r="M9" s="52">
        <v>4</v>
      </c>
      <c r="N9" s="273"/>
      <c r="O9" s="338"/>
      <c r="P9" s="339"/>
      <c r="AC9" s="17" t="str">
        <f>B9</f>
        <v>Sa</v>
      </c>
      <c r="AD9" s="17">
        <f>SUM($M$4)</f>
        <v>1</v>
      </c>
      <c r="AE9" s="67">
        <f>SUM($M$9)</f>
        <v>4</v>
      </c>
      <c r="AF9" s="67">
        <f>VLOOKUP(AC9,Varianten_Kombi!$L$4:$M$10,2,0)</f>
        <v>6</v>
      </c>
      <c r="AG9" s="67" t="str">
        <f t="shared" ref="AG9:AG13" si="2">CONCATENATE(AD9,AE9,AF9)</f>
        <v>146</v>
      </c>
      <c r="AH9" s="17">
        <f>VLOOKUP(AG9,Varianten_Kombi!$E$4:$G$143,3)</f>
        <v>0</v>
      </c>
      <c r="AI9" s="49">
        <f t="shared" ref="AI9:AI39" si="3">(F9-E9)*24</f>
        <v>0</v>
      </c>
      <c r="AJ9" s="49">
        <f t="shared" ref="AJ9:AJ39" si="4">((H9-G9)+(J9-I9))*24</f>
        <v>0</v>
      </c>
      <c r="AK9" s="139">
        <f t="shared" ref="AK9:AK13" si="5">IF(AI9&gt;9.5,IF(AJ9&gt;0.75,(AI9-AJ9),(AI9-0.75)),IF(AI9&gt;6,IF(AJ9&gt;0.5,(AI9-AJ9),(AI9-0.5)),IF(AI9&lt;=6,(AI9-AJ9))))</f>
        <v>0</v>
      </c>
      <c r="AL9" s="17">
        <f t="shared" ref="AL9:AL39" si="6">IF((C9=6)*AND(AK9&gt;L9),AK9,L9)</f>
        <v>0</v>
      </c>
    </row>
    <row r="10" spans="1:38" ht="24" customHeight="1" x14ac:dyDescent="0.2">
      <c r="A10" s="13">
        <f>Kalender!B279</f>
        <v>44836</v>
      </c>
      <c r="B10" s="187" t="str">
        <f>Kalender!C279</f>
        <v>So</v>
      </c>
      <c r="C10" s="1">
        <v>0</v>
      </c>
      <c r="D10" s="15" t="str">
        <f>IF(C10=0,"arbeitsfreier Tag",IF(C10=1,"AZ",IF(C10=2,"gesetzl. Feiertag",IF(C10=3,"Tarifurlaub",IF(C10=4,"Sonderurlaub",IF(C10=5,"krank (Arbeitsunfähigkeit)",IF(C10=6,"Aus-/Weiterbildung/Dienstreise","Zeitausgleich")))))))</f>
        <v>arbeitsfreier Tag</v>
      </c>
      <c r="E10" s="8"/>
      <c r="F10" s="7"/>
      <c r="G10" s="7"/>
      <c r="H10" s="7"/>
      <c r="I10" s="7"/>
      <c r="J10" s="183"/>
      <c r="K10" s="50">
        <f t="shared" si="0"/>
        <v>0</v>
      </c>
      <c r="L10" s="48">
        <f>SUM(AH10)</f>
        <v>0</v>
      </c>
      <c r="M10" s="46">
        <f>SUM(K9:K10)</f>
        <v>0</v>
      </c>
      <c r="N10" s="169">
        <f>SUM(L9:L10)</f>
        <v>0</v>
      </c>
      <c r="O10" s="331"/>
      <c r="P10" s="332"/>
      <c r="AC10" s="17" t="str">
        <f t="shared" ref="AC10:AC39" si="7">B10</f>
        <v>So</v>
      </c>
      <c r="AD10" s="17">
        <f t="shared" ref="AD10:AD39" si="8">SUM($M$4)</f>
        <v>1</v>
      </c>
      <c r="AE10" s="67">
        <f t="shared" ref="AE10" si="9">SUM($M$9)</f>
        <v>4</v>
      </c>
      <c r="AF10" s="67">
        <f>VLOOKUP(AC10,Varianten_Kombi!$L$4:$M$10,2,0)</f>
        <v>7</v>
      </c>
      <c r="AG10" s="67" t="str">
        <f>CONCATENATE(AD10,AE10,AF10)</f>
        <v>147</v>
      </c>
      <c r="AH10" s="17">
        <f>VLOOKUP(AG10,Varianten_Kombi!$E$4:$G$143,3)</f>
        <v>0</v>
      </c>
      <c r="AI10" s="49">
        <f t="shared" si="3"/>
        <v>0</v>
      </c>
      <c r="AJ10" s="49">
        <f t="shared" si="4"/>
        <v>0</v>
      </c>
      <c r="AK10" s="139">
        <f>IF(AI10&gt;9.5,IF(AJ10&gt;0.75,(AI10-AJ10),(AI10-0.75)),IF(AI10&gt;6,IF(AJ10&gt;0.5,(AI10-AJ10),(AI10-0.5)),IF(AI10&lt;=6,(AI10-AJ10))))</f>
        <v>0</v>
      </c>
      <c r="AL10" s="17">
        <f t="shared" si="6"/>
        <v>0</v>
      </c>
    </row>
    <row r="11" spans="1:38" ht="24" customHeight="1" x14ac:dyDescent="0.2">
      <c r="A11" s="13">
        <f>Kalender!B280</f>
        <v>44837</v>
      </c>
      <c r="B11" s="187" t="str">
        <f>Kalender!C280</f>
        <v>Mo</v>
      </c>
      <c r="C11" s="205">
        <v>2</v>
      </c>
      <c r="D11" s="206" t="str">
        <f>IF(C11=0,"arbeitsfreier Tag",IF(C11=1,"AZ",IF(C11=2,"gesetzl. Feiertag",IF(C11=3,"Tarifurlaub",IF(C11=4,"Sonderurlaub",IF(C11=5,"krank (Arbeitsunfähigkeit)",IF(C11=6,"Aus-/Weiterbildung/Dienstreise","Zeitausgleich")))))))</f>
        <v>gesetzl. Feiertag</v>
      </c>
      <c r="E11" s="207"/>
      <c r="F11" s="208"/>
      <c r="G11" s="208"/>
      <c r="H11" s="208"/>
      <c r="I11" s="208"/>
      <c r="J11" s="209"/>
      <c r="K11" s="210">
        <f t="shared" si="0"/>
        <v>0</v>
      </c>
      <c r="L11" s="211">
        <f>SUM(AH11)</f>
        <v>0</v>
      </c>
      <c r="M11" s="52">
        <v>1</v>
      </c>
      <c r="N11" s="273"/>
      <c r="O11" s="331"/>
      <c r="P11" s="332"/>
      <c r="T11" s="64"/>
      <c r="U11" s="65"/>
      <c r="V11" s="66"/>
      <c r="W11" s="43"/>
      <c r="X11" s="43"/>
      <c r="Y11" s="43"/>
      <c r="Z11" s="43"/>
      <c r="AA11" s="43"/>
      <c r="AB11" s="49"/>
      <c r="AC11" s="17" t="str">
        <f t="shared" si="7"/>
        <v>Mo</v>
      </c>
      <c r="AD11" s="17">
        <f t="shared" si="8"/>
        <v>1</v>
      </c>
      <c r="AE11" s="67">
        <f>SUM($M$11)</f>
        <v>1</v>
      </c>
      <c r="AF11" s="67">
        <f>VLOOKUP(AC11,Varianten_Kombi!$L$4:$M$10,2,0)</f>
        <v>1</v>
      </c>
      <c r="AG11" s="67" t="str">
        <f>CONCATENATE(AD11,AE11,AF11)</f>
        <v>111</v>
      </c>
      <c r="AH11" s="17">
        <f>VLOOKUP(AG11,Varianten_Kombi!$E$4:$G$143,3)</f>
        <v>0</v>
      </c>
      <c r="AI11" s="49">
        <f t="shared" si="3"/>
        <v>0</v>
      </c>
      <c r="AJ11" s="49">
        <f t="shared" si="4"/>
        <v>0</v>
      </c>
      <c r="AK11" s="139">
        <f>IF(AI11&gt;9.5,IF(AJ11&gt;0.75,(AI11-AJ11),(AI11-0.75)),IF(AI11&gt;6,IF(AJ11&gt;0.5,(AI11-AJ11),(AI11-0.5)),IF(AI11&lt;=6,(AI11-AJ11))))</f>
        <v>0</v>
      </c>
      <c r="AL11" s="17">
        <f t="shared" si="6"/>
        <v>0</v>
      </c>
    </row>
    <row r="12" spans="1:38" ht="24" customHeight="1" x14ac:dyDescent="0.2">
      <c r="A12" s="13">
        <f>Kalender!B281</f>
        <v>44838</v>
      </c>
      <c r="B12" s="187" t="str">
        <f>Kalender!C281</f>
        <v>Di</v>
      </c>
      <c r="C12" s="3">
        <v>1</v>
      </c>
      <c r="D12" s="14" t="str">
        <f t="shared" ref="D12" si="10">IF(C12=0,"arbeitsfreier Tag",IF(C12=1,"AZ",IF(C12=2,"gesetzl. Feiertag",IF(C12=3,"Tarifurlaub",IF(C12=4,"Sonderurlaub",IF(C12=5,"krank (Arbeitsunfähigkeit)",IF(C12=6,"Aus-/Weiterbildung/Dienstreise","Zeitausgleich")))))))</f>
        <v>AZ</v>
      </c>
      <c r="E12" s="278"/>
      <c r="F12" s="278"/>
      <c r="G12" s="5"/>
      <c r="H12" s="5"/>
      <c r="I12" s="5"/>
      <c r="J12" s="11"/>
      <c r="K12" s="40">
        <f t="shared" si="0"/>
        <v>0</v>
      </c>
      <c r="L12" s="41">
        <f t="shared" ref="L12" si="11">SUM(AH12)</f>
        <v>0</v>
      </c>
      <c r="M12" s="52"/>
      <c r="N12" s="273"/>
      <c r="O12" s="331"/>
      <c r="P12" s="332"/>
      <c r="AC12" s="17" t="str">
        <f t="shared" si="7"/>
        <v>Di</v>
      </c>
      <c r="AD12" s="17">
        <f t="shared" si="8"/>
        <v>1</v>
      </c>
      <c r="AE12" s="67">
        <f>SUM($M$11)</f>
        <v>1</v>
      </c>
      <c r="AF12" s="67">
        <f>VLOOKUP(AC12,Varianten_Kombi!$L$4:$M$10,2,0)</f>
        <v>2</v>
      </c>
      <c r="AG12" s="67" t="str">
        <f t="shared" si="2"/>
        <v>112</v>
      </c>
      <c r="AH12" s="17">
        <f>VLOOKUP(AG12,Varianten_Kombi!$E$4:$G$143,3)</f>
        <v>0</v>
      </c>
      <c r="AI12" s="49">
        <f t="shared" si="3"/>
        <v>0</v>
      </c>
      <c r="AJ12" s="49">
        <f t="shared" si="4"/>
        <v>0</v>
      </c>
      <c r="AK12" s="139">
        <f t="shared" si="5"/>
        <v>0</v>
      </c>
      <c r="AL12" s="17">
        <f t="shared" si="6"/>
        <v>0</v>
      </c>
    </row>
    <row r="13" spans="1:38" ht="24" customHeight="1" x14ac:dyDescent="0.2">
      <c r="A13" s="13">
        <f>Kalender!B282</f>
        <v>44839</v>
      </c>
      <c r="B13" s="187" t="str">
        <f>Kalender!C282</f>
        <v>Mi</v>
      </c>
      <c r="C13" s="3">
        <v>1</v>
      </c>
      <c r="D13" s="14" t="str">
        <f>IF(C13=0,"arbeitsfreier Tag",IF(C13=1,"AZ",IF(C13=2,"gesetzl. Feiertag",IF(C13=3,"Tarifurlaub",IF(C13=4,"Sonderurlaub",IF(C13=5,"krank (Arbeitsunfähigkeit)",IF(C13=6,"Aus-/Weiterbildung/Dienstreise","Zeitausgleich")))))))</f>
        <v>AZ</v>
      </c>
      <c r="E13" s="278"/>
      <c r="F13" s="278"/>
      <c r="G13" s="5"/>
      <c r="H13" s="5"/>
      <c r="I13" s="5"/>
      <c r="J13" s="11"/>
      <c r="K13" s="40">
        <f t="shared" si="0"/>
        <v>0</v>
      </c>
      <c r="L13" s="41">
        <f>SUM(AH13)</f>
        <v>0</v>
      </c>
      <c r="M13" s="16"/>
      <c r="N13" s="17"/>
      <c r="O13" s="331"/>
      <c r="P13" s="332"/>
      <c r="AC13" s="17" t="str">
        <f t="shared" si="7"/>
        <v>Mi</v>
      </c>
      <c r="AD13" s="17">
        <f t="shared" si="8"/>
        <v>1</v>
      </c>
      <c r="AE13" s="67">
        <f t="shared" ref="AE13:AE17" si="12">SUM($M$11)</f>
        <v>1</v>
      </c>
      <c r="AF13" s="67">
        <f>VLOOKUP(AC13,Varianten_Kombi!$L$4:$M$10,2,0)</f>
        <v>3</v>
      </c>
      <c r="AG13" s="67" t="str">
        <f t="shared" si="2"/>
        <v>113</v>
      </c>
      <c r="AH13" s="17">
        <f>VLOOKUP(AG13,Varianten_Kombi!$E$4:$G$143,3)</f>
        <v>0</v>
      </c>
      <c r="AI13" s="49">
        <f t="shared" si="3"/>
        <v>0</v>
      </c>
      <c r="AJ13" s="49">
        <f t="shared" si="4"/>
        <v>0</v>
      </c>
      <c r="AK13" s="139">
        <f t="shared" si="5"/>
        <v>0</v>
      </c>
      <c r="AL13" s="17">
        <f t="shared" si="6"/>
        <v>0</v>
      </c>
    </row>
    <row r="14" spans="1:38" ht="24" customHeight="1" x14ac:dyDescent="0.2">
      <c r="A14" s="13">
        <f>Kalender!B283</f>
        <v>44840</v>
      </c>
      <c r="B14" s="187" t="str">
        <f>Kalender!C283</f>
        <v>Do</v>
      </c>
      <c r="C14" s="3">
        <v>1</v>
      </c>
      <c r="D14" s="14" t="str">
        <f t="shared" ref="D14:D37" si="13">IF(C14=0,"arbeitsfreier Tag",IF(C14=1,"AZ",IF(C14=2,"gesetzl. Feiertag",IF(C14=3,"Tarifurlaub",IF(C14=4,"Sonderurlaub",IF(C14=5,"krank (Arbeitsunfähigkeit)",IF(C14=6,"Aus-/Weiterbildung/Dienstreise","Zeitausgleich")))))))</f>
        <v>AZ</v>
      </c>
      <c r="E14" s="278"/>
      <c r="F14" s="278"/>
      <c r="G14" s="5"/>
      <c r="H14" s="5"/>
      <c r="I14" s="5"/>
      <c r="J14" s="11"/>
      <c r="K14" s="40">
        <f t="shared" si="0"/>
        <v>0</v>
      </c>
      <c r="L14" s="41">
        <f t="shared" ref="L14:L37" si="14">SUM(AH14)</f>
        <v>0</v>
      </c>
      <c r="M14" s="16"/>
      <c r="N14" s="17"/>
      <c r="O14" s="331"/>
      <c r="P14" s="332"/>
      <c r="AC14" s="17" t="str">
        <f t="shared" si="7"/>
        <v>Do</v>
      </c>
      <c r="AD14" s="17">
        <f t="shared" si="8"/>
        <v>1</v>
      </c>
      <c r="AE14" s="67">
        <f t="shared" si="12"/>
        <v>1</v>
      </c>
      <c r="AF14" s="67">
        <f>VLOOKUP(AC14,Varianten_Kombi!$L$4:$M$10,2,0)</f>
        <v>4</v>
      </c>
      <c r="AG14" s="67" t="str">
        <f t="shared" ref="AG14:AG37" si="15">CONCATENATE(AD14,AE14,AF14)</f>
        <v>114</v>
      </c>
      <c r="AH14" s="17">
        <f>VLOOKUP(AG14,Varianten_Kombi!$E$4:$G$143,3)</f>
        <v>0</v>
      </c>
      <c r="AI14" s="49">
        <f t="shared" si="3"/>
        <v>0</v>
      </c>
      <c r="AJ14" s="49">
        <f t="shared" si="4"/>
        <v>0</v>
      </c>
      <c r="AK14" s="139">
        <f t="shared" ref="AK14:AK37" si="16">IF(AI14&gt;9.5,IF(AJ14&gt;0.75,(AI14-AJ14),(AI14-0.75)),IF(AI14&gt;6,IF(AJ14&gt;0.5,(AI14-AJ14),(AI14-0.5)),IF(AI14&lt;=6,(AI14-AJ14))))</f>
        <v>0</v>
      </c>
      <c r="AL14" s="17">
        <f t="shared" si="6"/>
        <v>0</v>
      </c>
    </row>
    <row r="15" spans="1:38" ht="24" customHeight="1" x14ac:dyDescent="0.2">
      <c r="A15" s="13">
        <f>Kalender!B284</f>
        <v>44841</v>
      </c>
      <c r="B15" s="187" t="str">
        <f>Kalender!C284</f>
        <v>Fr</v>
      </c>
      <c r="C15" s="3">
        <v>1</v>
      </c>
      <c r="D15" s="14" t="str">
        <f t="shared" si="13"/>
        <v>AZ</v>
      </c>
      <c r="E15" s="278"/>
      <c r="F15" s="278"/>
      <c r="G15" s="5"/>
      <c r="H15" s="5"/>
      <c r="I15" s="5"/>
      <c r="J15" s="11"/>
      <c r="K15" s="40">
        <f t="shared" si="0"/>
        <v>0</v>
      </c>
      <c r="L15" s="41">
        <f t="shared" si="14"/>
        <v>0</v>
      </c>
      <c r="N15" s="17"/>
      <c r="O15" s="331"/>
      <c r="P15" s="332"/>
      <c r="AC15" s="17" t="str">
        <f t="shared" si="7"/>
        <v>Fr</v>
      </c>
      <c r="AD15" s="17">
        <f t="shared" si="8"/>
        <v>1</v>
      </c>
      <c r="AE15" s="67">
        <f t="shared" si="12"/>
        <v>1</v>
      </c>
      <c r="AF15" s="67">
        <f>VLOOKUP(AC15,Varianten_Kombi!$L$4:$M$10,2,0)</f>
        <v>5</v>
      </c>
      <c r="AG15" s="67" t="str">
        <f t="shared" si="15"/>
        <v>115</v>
      </c>
      <c r="AH15" s="17">
        <f>VLOOKUP(AG15,Varianten_Kombi!$E$4:$G$143,3)</f>
        <v>0</v>
      </c>
      <c r="AI15" s="49">
        <f t="shared" si="3"/>
        <v>0</v>
      </c>
      <c r="AJ15" s="49">
        <f t="shared" si="4"/>
        <v>0</v>
      </c>
      <c r="AK15" s="139">
        <f t="shared" si="16"/>
        <v>0</v>
      </c>
      <c r="AL15" s="17">
        <f t="shared" si="6"/>
        <v>0</v>
      </c>
    </row>
    <row r="16" spans="1:38" ht="24" customHeight="1" x14ac:dyDescent="0.2">
      <c r="A16" s="13">
        <f>Kalender!B285</f>
        <v>44842</v>
      </c>
      <c r="B16" s="187" t="str">
        <f>Kalender!C285</f>
        <v>Sa</v>
      </c>
      <c r="C16" s="1">
        <v>0</v>
      </c>
      <c r="D16" s="15" t="str">
        <f>IF(C16=0,"arbeitsfreier Tag",IF(C16=1,"AZ",IF(C16=2,"gesetzl. Feiertag",IF(C16=3,"Tarifurlaub",IF(C16=4,"Sonderurlaub",IF(C16=5,"krank (Arbeitsunfähigkeit)",IF(C16=6,"Aus-/Weiterbildung/Dienstreise","Zeitausgleich")))))))</f>
        <v>arbeitsfreier Tag</v>
      </c>
      <c r="E16" s="8"/>
      <c r="F16" s="7"/>
      <c r="G16" s="7"/>
      <c r="H16" s="7"/>
      <c r="I16" s="7"/>
      <c r="J16" s="183"/>
      <c r="K16" s="50">
        <f t="shared" si="0"/>
        <v>0</v>
      </c>
      <c r="L16" s="48">
        <f>SUM(AH16)</f>
        <v>0</v>
      </c>
      <c r="M16" s="44"/>
      <c r="N16" s="44"/>
      <c r="O16" s="331"/>
      <c r="P16" s="332"/>
      <c r="AC16" s="17" t="str">
        <f t="shared" si="7"/>
        <v>Sa</v>
      </c>
      <c r="AD16" s="17">
        <f t="shared" si="8"/>
        <v>1</v>
      </c>
      <c r="AE16" s="67">
        <f t="shared" si="12"/>
        <v>1</v>
      </c>
      <c r="AF16" s="67">
        <f>VLOOKUP(AC16,Varianten_Kombi!$L$4:$M$10,2,0)</f>
        <v>6</v>
      </c>
      <c r="AG16" s="67" t="str">
        <f>CONCATENATE(AD16,AE16,AF16)</f>
        <v>116</v>
      </c>
      <c r="AH16" s="17">
        <f>VLOOKUP(AG16,Varianten_Kombi!$E$4:$G$143,3)</f>
        <v>0</v>
      </c>
      <c r="AI16" s="49">
        <f t="shared" si="3"/>
        <v>0</v>
      </c>
      <c r="AJ16" s="49">
        <f t="shared" si="4"/>
        <v>0</v>
      </c>
      <c r="AK16" s="139">
        <f>IF(AI16&gt;9.5,IF(AJ16&gt;0.75,(AI16-AJ16),(AI16-0.75)),IF(AI16&gt;6,IF(AJ16&gt;0.5,(AI16-AJ16),(AI16-0.5)),IF(AI16&lt;=6,(AI16-AJ16))))</f>
        <v>0</v>
      </c>
      <c r="AL16" s="17">
        <f t="shared" si="6"/>
        <v>0</v>
      </c>
    </row>
    <row r="17" spans="1:38" ht="24" customHeight="1" x14ac:dyDescent="0.2">
      <c r="A17" s="13">
        <f>Kalender!B286</f>
        <v>44843</v>
      </c>
      <c r="B17" s="187" t="str">
        <f>Kalender!C286</f>
        <v>So</v>
      </c>
      <c r="C17" s="1">
        <v>0</v>
      </c>
      <c r="D17" s="15" t="str">
        <f>IF(C17=0,"arbeitsfreier Tag",IF(C17=1,"AZ",IF(C17=2,"gesetzl. Feiertag",IF(C17=3,"Tarifurlaub",IF(C17=4,"Sonderurlaub",IF(C17=5,"krank (Arbeitsunfähigkeit)",IF(C17=6,"Aus-/Weiterbildung/Dienstreise","Zeitausgleich")))))))</f>
        <v>arbeitsfreier Tag</v>
      </c>
      <c r="E17" s="8"/>
      <c r="F17" s="7"/>
      <c r="G17" s="7"/>
      <c r="H17" s="7"/>
      <c r="I17" s="7"/>
      <c r="J17" s="183"/>
      <c r="K17" s="50">
        <f t="shared" si="0"/>
        <v>0</v>
      </c>
      <c r="L17" s="48">
        <f>SUM(AH17)</f>
        <v>0</v>
      </c>
      <c r="M17" s="46">
        <f>SUM(K11:K17)</f>
        <v>0</v>
      </c>
      <c r="N17" s="169">
        <f>SUM(L11:L17)</f>
        <v>0</v>
      </c>
      <c r="O17" s="331"/>
      <c r="P17" s="332"/>
      <c r="AC17" s="17" t="str">
        <f t="shared" si="7"/>
        <v>So</v>
      </c>
      <c r="AD17" s="17">
        <f t="shared" si="8"/>
        <v>1</v>
      </c>
      <c r="AE17" s="67">
        <f t="shared" si="12"/>
        <v>1</v>
      </c>
      <c r="AF17" s="67">
        <f>VLOOKUP(AC17,Varianten_Kombi!$L$4:$M$10,2,0)</f>
        <v>7</v>
      </c>
      <c r="AG17" s="67" t="str">
        <f>CONCATENATE(AD17,AE17,AF17)</f>
        <v>117</v>
      </c>
      <c r="AH17" s="17">
        <f>VLOOKUP(AG17,Varianten_Kombi!$E$4:$G$143,3)</f>
        <v>0</v>
      </c>
      <c r="AI17" s="49">
        <f t="shared" si="3"/>
        <v>0</v>
      </c>
      <c r="AJ17" s="49">
        <f t="shared" si="4"/>
        <v>0</v>
      </c>
      <c r="AK17" s="139">
        <f>IF(AI17&gt;9.5,IF(AJ17&gt;0.75,(AI17-AJ17),(AI17-0.75)),IF(AI17&gt;6,IF(AJ17&gt;0.5,(AI17-AJ17),(AI17-0.5)),IF(AI17&lt;=6,(AI17-AJ17))))</f>
        <v>0</v>
      </c>
      <c r="AL17" s="17">
        <f t="shared" si="6"/>
        <v>0</v>
      </c>
    </row>
    <row r="18" spans="1:38" ht="24" customHeight="1" x14ac:dyDescent="0.2">
      <c r="A18" s="13">
        <f>Kalender!B287</f>
        <v>44844</v>
      </c>
      <c r="B18" s="187" t="str">
        <f>Kalender!C287</f>
        <v>Mo</v>
      </c>
      <c r="C18" s="3">
        <v>1</v>
      </c>
      <c r="D18" s="14" t="str">
        <f>IF(C18=0,"arbeitsfreier Tag",IF(C18=1,"AZ",IF(C18=2,"gesetzl. Feiertag",IF(C18=3,"Tarifurlaub",IF(C18=4,"Sonderurlaub",IF(C18=5,"krank (Arbeitsunfähigkeit)",IF(C18=6,"Aus-/Weiterbildung/Dienstreise","Zeitausgleich")))))))</f>
        <v>AZ</v>
      </c>
      <c r="E18" s="278"/>
      <c r="F18" s="278"/>
      <c r="G18" s="5"/>
      <c r="H18" s="5"/>
      <c r="I18" s="5"/>
      <c r="J18" s="11"/>
      <c r="K18" s="40">
        <f t="shared" si="0"/>
        <v>0</v>
      </c>
      <c r="L18" s="41">
        <f>SUM(AH18)</f>
        <v>0</v>
      </c>
      <c r="M18" s="52">
        <v>2</v>
      </c>
      <c r="N18" s="273"/>
      <c r="O18" s="331"/>
      <c r="P18" s="332"/>
      <c r="AC18" s="17" t="str">
        <f t="shared" si="7"/>
        <v>Mo</v>
      </c>
      <c r="AD18" s="17">
        <f t="shared" si="8"/>
        <v>1</v>
      </c>
      <c r="AE18" s="67">
        <f>SUM($M$18)</f>
        <v>2</v>
      </c>
      <c r="AF18" s="67">
        <f>VLOOKUP(AC18,Varianten_Kombi!$L$4:$M$10,2,0)</f>
        <v>1</v>
      </c>
      <c r="AG18" s="67" t="str">
        <f>CONCATENATE(AD18,AE18,AF18)</f>
        <v>121</v>
      </c>
      <c r="AH18" s="17">
        <f>VLOOKUP(AG18,Varianten_Kombi!$E$4:$G$143,3)</f>
        <v>0</v>
      </c>
      <c r="AI18" s="49">
        <f t="shared" si="3"/>
        <v>0</v>
      </c>
      <c r="AJ18" s="49">
        <f t="shared" si="4"/>
        <v>0</v>
      </c>
      <c r="AK18" s="139">
        <f>IF(AI18&gt;9.5,IF(AJ18&gt;0.75,(AI18-AJ18),(AI18-0.75)),IF(AI18&gt;6,IF(AJ18&gt;0.5,(AI18-AJ18),(AI18-0.5)),IF(AI18&lt;=6,(AI18-AJ18))))</f>
        <v>0</v>
      </c>
      <c r="AL18" s="17">
        <f t="shared" si="6"/>
        <v>0</v>
      </c>
    </row>
    <row r="19" spans="1:38" ht="24" customHeight="1" x14ac:dyDescent="0.2">
      <c r="A19" s="13">
        <f>Kalender!B288</f>
        <v>44845</v>
      </c>
      <c r="B19" s="187" t="str">
        <f>Kalender!C288</f>
        <v>Di</v>
      </c>
      <c r="C19" s="3">
        <v>1</v>
      </c>
      <c r="D19" s="14" t="str">
        <f t="shared" ref="D19" si="17">IF(C19=0,"arbeitsfreier Tag",IF(C19=1,"AZ",IF(C19=2,"gesetzl. Feiertag",IF(C19=3,"Tarifurlaub",IF(C19=4,"Sonderurlaub",IF(C19=5,"krank (Arbeitsunfähigkeit)",IF(C19=6,"Aus-/Weiterbildung/Dienstreise","Zeitausgleich")))))))</f>
        <v>AZ</v>
      </c>
      <c r="E19" s="278"/>
      <c r="F19" s="278"/>
      <c r="G19" s="5"/>
      <c r="H19" s="5"/>
      <c r="I19" s="5"/>
      <c r="J19" s="11"/>
      <c r="K19" s="40">
        <f t="shared" si="0"/>
        <v>0</v>
      </c>
      <c r="L19" s="41">
        <f t="shared" ref="L19" si="18">SUM(AH19)</f>
        <v>0</v>
      </c>
      <c r="M19" s="52"/>
      <c r="N19" s="273"/>
      <c r="O19" s="331"/>
      <c r="P19" s="332"/>
      <c r="AC19" s="17" t="str">
        <f t="shared" si="7"/>
        <v>Di</v>
      </c>
      <c r="AD19" s="17">
        <f t="shared" si="8"/>
        <v>1</v>
      </c>
      <c r="AE19" s="67">
        <f>SUM($M$18)</f>
        <v>2</v>
      </c>
      <c r="AF19" s="67">
        <f>VLOOKUP(AC19,Varianten_Kombi!$L$4:$M$10,2,0)</f>
        <v>2</v>
      </c>
      <c r="AG19" s="67" t="str">
        <f>CONCATENATE(AD19,AE19,AF19)</f>
        <v>122</v>
      </c>
      <c r="AH19" s="17">
        <f>VLOOKUP(AG19,Varianten_Kombi!$E$4:$G$143,3)</f>
        <v>0</v>
      </c>
      <c r="AI19" s="49">
        <f t="shared" si="3"/>
        <v>0</v>
      </c>
      <c r="AJ19" s="49">
        <f t="shared" si="4"/>
        <v>0</v>
      </c>
      <c r="AK19" s="139">
        <f>IF(AI19&gt;9.5,IF(AJ19&gt;0.75,(AI19-AJ19),(AI19-0.75)),IF(AI19&gt;6,IF(AJ19&gt;0.5,(AI19-AJ19),(AI19-0.5)),IF(AI19&lt;=6,(AI19-AJ19))))</f>
        <v>0</v>
      </c>
      <c r="AL19" s="17">
        <f t="shared" si="6"/>
        <v>0</v>
      </c>
    </row>
    <row r="20" spans="1:38" ht="24" customHeight="1" x14ac:dyDescent="0.2">
      <c r="A20" s="13">
        <f>Kalender!B289</f>
        <v>44846</v>
      </c>
      <c r="B20" s="187" t="str">
        <f>Kalender!C289</f>
        <v>Mi</v>
      </c>
      <c r="C20" s="3">
        <v>1</v>
      </c>
      <c r="D20" s="14" t="str">
        <f>IF(C20=0,"arbeitsfreier Tag",IF(C20=1,"AZ",IF(C20=2,"gesetzl. Feiertag",IF(C20=3,"Tarifurlaub",IF(C20=4,"Sonderurlaub",IF(C20=5,"krank (Arbeitsunfähigkeit)",IF(C20=6,"Aus-/Weiterbildung/Dienstreise","Zeitausgleich")))))))</f>
        <v>AZ</v>
      </c>
      <c r="E20" s="278"/>
      <c r="F20" s="278"/>
      <c r="G20" s="5"/>
      <c r="H20" s="5"/>
      <c r="I20" s="5"/>
      <c r="J20" s="11"/>
      <c r="K20" s="40">
        <f t="shared" si="0"/>
        <v>0</v>
      </c>
      <c r="L20" s="41">
        <f>SUM(AH20)</f>
        <v>0</v>
      </c>
      <c r="M20" s="44"/>
      <c r="N20" s="45"/>
      <c r="O20" s="331"/>
      <c r="P20" s="332"/>
      <c r="AC20" s="17" t="str">
        <f t="shared" si="7"/>
        <v>Mi</v>
      </c>
      <c r="AD20" s="17">
        <f t="shared" si="8"/>
        <v>1</v>
      </c>
      <c r="AE20" s="67">
        <f t="shared" ref="AE20:AE24" si="19">SUM($M$18)</f>
        <v>2</v>
      </c>
      <c r="AF20" s="67">
        <f>VLOOKUP(AC20,Varianten_Kombi!$L$4:$M$10,2,0)</f>
        <v>3</v>
      </c>
      <c r="AG20" s="67" t="str">
        <f>CONCATENATE(AD20,AE20,AF20)</f>
        <v>123</v>
      </c>
      <c r="AH20" s="17">
        <f>VLOOKUP(AG20,Varianten_Kombi!$E$4:$G$143,3)</f>
        <v>0</v>
      </c>
      <c r="AI20" s="49">
        <f t="shared" si="3"/>
        <v>0</v>
      </c>
      <c r="AJ20" s="49">
        <f t="shared" si="4"/>
        <v>0</v>
      </c>
      <c r="AK20" s="139">
        <f>IF(AI20&gt;9.5,IF(AJ20&gt;0.75,(AI20-AJ20),(AI20-0.75)),IF(AI20&gt;6,IF(AJ20&gt;0.5,(AI20-AJ20),(AI20-0.5)),IF(AI20&lt;=6,(AI20-AJ20))))</f>
        <v>0</v>
      </c>
      <c r="AL20" s="17">
        <f t="shared" si="6"/>
        <v>0</v>
      </c>
    </row>
    <row r="21" spans="1:38" ht="24" customHeight="1" x14ac:dyDescent="0.2">
      <c r="A21" s="13">
        <f>Kalender!B290</f>
        <v>44847</v>
      </c>
      <c r="B21" s="187" t="str">
        <f>Kalender!C290</f>
        <v>Do</v>
      </c>
      <c r="C21" s="3">
        <v>1</v>
      </c>
      <c r="D21" s="14" t="str">
        <f t="shared" si="13"/>
        <v>AZ</v>
      </c>
      <c r="E21" s="278"/>
      <c r="F21" s="278"/>
      <c r="G21" s="5"/>
      <c r="H21" s="5"/>
      <c r="I21" s="5"/>
      <c r="J21" s="11"/>
      <c r="K21" s="40">
        <f t="shared" si="0"/>
        <v>0</v>
      </c>
      <c r="L21" s="41">
        <f t="shared" si="14"/>
        <v>0</v>
      </c>
      <c r="N21" s="17"/>
      <c r="O21" s="331"/>
      <c r="P21" s="332"/>
      <c r="AC21" s="17" t="str">
        <f t="shared" si="7"/>
        <v>Do</v>
      </c>
      <c r="AD21" s="17">
        <f t="shared" si="8"/>
        <v>1</v>
      </c>
      <c r="AE21" s="67">
        <f t="shared" si="19"/>
        <v>2</v>
      </c>
      <c r="AF21" s="67">
        <f>VLOOKUP(AC21,Varianten_Kombi!$L$4:$M$10,2,0)</f>
        <v>4</v>
      </c>
      <c r="AG21" s="67" t="str">
        <f t="shared" si="15"/>
        <v>124</v>
      </c>
      <c r="AH21" s="17">
        <f>VLOOKUP(AG21,Varianten_Kombi!$E$4:$G$143,3)</f>
        <v>0</v>
      </c>
      <c r="AI21" s="49">
        <f t="shared" si="3"/>
        <v>0</v>
      </c>
      <c r="AJ21" s="49">
        <f t="shared" si="4"/>
        <v>0</v>
      </c>
      <c r="AK21" s="139">
        <f t="shared" si="16"/>
        <v>0</v>
      </c>
      <c r="AL21" s="17">
        <f t="shared" si="6"/>
        <v>0</v>
      </c>
    </row>
    <row r="22" spans="1:38" ht="24" customHeight="1" x14ac:dyDescent="0.2">
      <c r="A22" s="13">
        <f>Kalender!B291</f>
        <v>44848</v>
      </c>
      <c r="B22" s="187" t="str">
        <f>Kalender!C291</f>
        <v>Fr</v>
      </c>
      <c r="C22" s="3">
        <v>1</v>
      </c>
      <c r="D22" s="14" t="str">
        <f t="shared" si="13"/>
        <v>AZ</v>
      </c>
      <c r="E22" s="278"/>
      <c r="F22" s="278"/>
      <c r="G22" s="5"/>
      <c r="H22" s="5"/>
      <c r="I22" s="5"/>
      <c r="J22" s="11"/>
      <c r="K22" s="40">
        <f t="shared" si="0"/>
        <v>0</v>
      </c>
      <c r="L22" s="41">
        <f t="shared" si="14"/>
        <v>0</v>
      </c>
      <c r="O22" s="331"/>
      <c r="P22" s="332"/>
      <c r="AC22" s="17" t="str">
        <f t="shared" si="7"/>
        <v>Fr</v>
      </c>
      <c r="AD22" s="17">
        <f t="shared" si="8"/>
        <v>1</v>
      </c>
      <c r="AE22" s="67">
        <f t="shared" si="19"/>
        <v>2</v>
      </c>
      <c r="AF22" s="67">
        <f>VLOOKUP(AC22,Varianten_Kombi!$L$4:$M$10,2,0)</f>
        <v>5</v>
      </c>
      <c r="AG22" s="67" t="str">
        <f t="shared" si="15"/>
        <v>125</v>
      </c>
      <c r="AH22" s="17">
        <f>VLOOKUP(AG22,Varianten_Kombi!$E$4:$G$143,3)</f>
        <v>0</v>
      </c>
      <c r="AI22" s="49">
        <f t="shared" si="3"/>
        <v>0</v>
      </c>
      <c r="AJ22" s="49">
        <f t="shared" si="4"/>
        <v>0</v>
      </c>
      <c r="AK22" s="139">
        <f t="shared" si="16"/>
        <v>0</v>
      </c>
      <c r="AL22" s="17">
        <f t="shared" si="6"/>
        <v>0</v>
      </c>
    </row>
    <row r="23" spans="1:38" ht="24" customHeight="1" x14ac:dyDescent="0.2">
      <c r="A23" s="13">
        <f>Kalender!B292</f>
        <v>44849</v>
      </c>
      <c r="B23" s="187" t="str">
        <f>Kalender!C292</f>
        <v>Sa</v>
      </c>
      <c r="C23" s="1">
        <v>0</v>
      </c>
      <c r="D23" s="15" t="str">
        <f>IF(C23=0,"arbeitsfreier Tag",IF(C23=1,"AZ",IF(C23=2,"gesetzl. Feiertag",IF(C23=3,"Tarifurlaub",IF(C23=4,"Sonderurlaub",IF(C23=5,"krank (Arbeitsunfähigkeit)",IF(C23=6,"Aus-/Weiterbildung/Dienstreise","Zeitausgleich")))))))</f>
        <v>arbeitsfreier Tag</v>
      </c>
      <c r="E23" s="8"/>
      <c r="F23" s="7"/>
      <c r="G23" s="7"/>
      <c r="H23" s="7"/>
      <c r="I23" s="7"/>
      <c r="J23" s="183"/>
      <c r="K23" s="50">
        <f t="shared" si="0"/>
        <v>0</v>
      </c>
      <c r="L23" s="48">
        <f>SUM(AH23)</f>
        <v>0</v>
      </c>
      <c r="M23" s="44"/>
      <c r="N23" s="44"/>
      <c r="O23" s="331"/>
      <c r="P23" s="332"/>
      <c r="AC23" s="17" t="str">
        <f t="shared" si="7"/>
        <v>Sa</v>
      </c>
      <c r="AD23" s="17">
        <f t="shared" si="8"/>
        <v>1</v>
      </c>
      <c r="AE23" s="67">
        <f t="shared" si="19"/>
        <v>2</v>
      </c>
      <c r="AF23" s="67">
        <f>VLOOKUP(AC23,Varianten_Kombi!$L$4:$M$10,2,0)</f>
        <v>6</v>
      </c>
      <c r="AG23" s="67" t="str">
        <f>CONCATENATE(AD23,AE23,AF23)</f>
        <v>126</v>
      </c>
      <c r="AH23" s="17">
        <f>VLOOKUP(AG23,Varianten_Kombi!$E$4:$G$143,3)</f>
        <v>0</v>
      </c>
      <c r="AI23" s="49">
        <f t="shared" si="3"/>
        <v>0</v>
      </c>
      <c r="AJ23" s="49">
        <f t="shared" si="4"/>
        <v>0</v>
      </c>
      <c r="AK23" s="139">
        <f>IF(AI23&gt;9.5,IF(AJ23&gt;0.75,(AI23-AJ23),(AI23-0.75)),IF(AI23&gt;6,IF(AJ23&gt;0.5,(AI23-AJ23),(AI23-0.5)),IF(AI23&lt;=6,(AI23-AJ23))))</f>
        <v>0</v>
      </c>
      <c r="AL23" s="17">
        <f t="shared" si="6"/>
        <v>0</v>
      </c>
    </row>
    <row r="24" spans="1:38" ht="24" customHeight="1" x14ac:dyDescent="0.2">
      <c r="A24" s="13">
        <f>Kalender!B293</f>
        <v>44850</v>
      </c>
      <c r="B24" s="187" t="str">
        <f>Kalender!C293</f>
        <v>So</v>
      </c>
      <c r="C24" s="1">
        <v>0</v>
      </c>
      <c r="D24" s="15" t="str">
        <f>IF(C24=0,"arbeitsfreier Tag",IF(C24=1,"AZ",IF(C24=2,"gesetzl. Feiertag",IF(C24=3,"Tarifurlaub",IF(C24=4,"Sonderurlaub",IF(C24=5,"krank (Arbeitsunfähigkeit)",IF(C24=6,"Aus-/Weiterbildung/Dienstreise","Zeitausgleich")))))))</f>
        <v>arbeitsfreier Tag</v>
      </c>
      <c r="E24" s="8"/>
      <c r="F24" s="7"/>
      <c r="G24" s="7"/>
      <c r="H24" s="7"/>
      <c r="I24" s="7"/>
      <c r="J24" s="183"/>
      <c r="K24" s="50">
        <f t="shared" si="0"/>
        <v>0</v>
      </c>
      <c r="L24" s="48">
        <f>SUM(AH24)</f>
        <v>0</v>
      </c>
      <c r="M24" s="46">
        <f>SUM(K18:K24)</f>
        <v>0</v>
      </c>
      <c r="N24" s="175">
        <f>SUM(L18:L24)</f>
        <v>0</v>
      </c>
      <c r="O24" s="331"/>
      <c r="P24" s="332"/>
      <c r="AC24" s="17" t="str">
        <f t="shared" si="7"/>
        <v>So</v>
      </c>
      <c r="AD24" s="17">
        <f t="shared" si="8"/>
        <v>1</v>
      </c>
      <c r="AE24" s="67">
        <f t="shared" si="19"/>
        <v>2</v>
      </c>
      <c r="AF24" s="67">
        <f>VLOOKUP(AC24,Varianten_Kombi!$L$4:$M$10,2,0)</f>
        <v>7</v>
      </c>
      <c r="AG24" s="67" t="str">
        <f>CONCATENATE(AD24,AE24,AF24)</f>
        <v>127</v>
      </c>
      <c r="AH24" s="17">
        <f>VLOOKUP(AG24,Varianten_Kombi!$E$4:$G$143,3)</f>
        <v>0</v>
      </c>
      <c r="AI24" s="49">
        <f t="shared" si="3"/>
        <v>0</v>
      </c>
      <c r="AJ24" s="49">
        <f t="shared" si="4"/>
        <v>0</v>
      </c>
      <c r="AK24" s="139">
        <f>IF(AI24&gt;9.5,IF(AJ24&gt;0.75,(AI24-AJ24),(AI24-0.75)),IF(AI24&gt;6,IF(AJ24&gt;0.5,(AI24-AJ24),(AI24-0.5)),IF(AI24&lt;=6,(AI24-AJ24))))</f>
        <v>0</v>
      </c>
      <c r="AL24" s="17">
        <f t="shared" si="6"/>
        <v>0</v>
      </c>
    </row>
    <row r="25" spans="1:38" ht="24" customHeight="1" x14ac:dyDescent="0.2">
      <c r="A25" s="13">
        <f>Kalender!B294</f>
        <v>44851</v>
      </c>
      <c r="B25" s="187" t="str">
        <f>Kalender!C294</f>
        <v>Mo</v>
      </c>
      <c r="C25" s="3">
        <v>1</v>
      </c>
      <c r="D25" s="14" t="str">
        <f>IF(C25=0,"arbeitsfreier Tag",IF(C25=1,"AZ",IF(C25=2,"gesetzl. Feiertag",IF(C25=3,"Tarifurlaub",IF(C25=4,"Sonderurlaub",IF(C25=5,"krank (Arbeitsunfähigkeit)",IF(C25=6,"Aus-/Weiterbildung/Dienstreise","Zeitausgleich")))))))</f>
        <v>AZ</v>
      </c>
      <c r="E25" s="278"/>
      <c r="F25" s="278"/>
      <c r="G25" s="5"/>
      <c r="H25" s="5"/>
      <c r="I25" s="5"/>
      <c r="J25" s="11"/>
      <c r="K25" s="40">
        <f t="shared" si="0"/>
        <v>0</v>
      </c>
      <c r="L25" s="41">
        <f>SUM(AH25)</f>
        <v>0</v>
      </c>
      <c r="M25" s="52">
        <v>3</v>
      </c>
      <c r="N25" s="275"/>
      <c r="O25" s="331"/>
      <c r="P25" s="332"/>
      <c r="AC25" s="17" t="str">
        <f t="shared" si="7"/>
        <v>Mo</v>
      </c>
      <c r="AD25" s="17">
        <f t="shared" si="8"/>
        <v>1</v>
      </c>
      <c r="AE25" s="67">
        <f>SUM($M$25)</f>
        <v>3</v>
      </c>
      <c r="AF25" s="67">
        <f>VLOOKUP(AC25,Varianten_Kombi!$L$4:$M$10,2,0)</f>
        <v>1</v>
      </c>
      <c r="AG25" s="67" t="str">
        <f>CONCATENATE(AD25,AE25,AF25)</f>
        <v>131</v>
      </c>
      <c r="AH25" s="17">
        <f>VLOOKUP(AG25,Varianten_Kombi!$E$4:$G$143,3)</f>
        <v>0</v>
      </c>
      <c r="AI25" s="49">
        <f t="shared" si="3"/>
        <v>0</v>
      </c>
      <c r="AJ25" s="49">
        <f t="shared" si="4"/>
        <v>0</v>
      </c>
      <c r="AK25" s="139">
        <f>IF(AI25&gt;9.5,IF(AJ25&gt;0.75,(AI25-AJ25),(AI25-0.75)),IF(AI25&gt;6,IF(AJ25&gt;0.5,(AI25-AJ25),(AI25-0.5)),IF(AI25&lt;=6,(AI25-AJ25))))</f>
        <v>0</v>
      </c>
      <c r="AL25" s="17">
        <f t="shared" si="6"/>
        <v>0</v>
      </c>
    </row>
    <row r="26" spans="1:38" ht="24" customHeight="1" x14ac:dyDescent="0.2">
      <c r="A26" s="13">
        <f>Kalender!B295</f>
        <v>44852</v>
      </c>
      <c r="B26" s="187" t="str">
        <f>Kalender!C295</f>
        <v>Di</v>
      </c>
      <c r="C26" s="3">
        <v>1</v>
      </c>
      <c r="D26" s="14" t="str">
        <f t="shared" ref="D26" si="20">IF(C26=0,"arbeitsfreier Tag",IF(C26=1,"AZ",IF(C26=2,"gesetzl. Feiertag",IF(C26=3,"Tarifurlaub",IF(C26=4,"Sonderurlaub",IF(C26=5,"krank (Arbeitsunfähigkeit)",IF(C26=6,"Aus-/Weiterbildung/Dienstreise","Zeitausgleich")))))))</f>
        <v>AZ</v>
      </c>
      <c r="E26" s="278"/>
      <c r="F26" s="278"/>
      <c r="G26" s="5"/>
      <c r="H26" s="5"/>
      <c r="I26" s="5"/>
      <c r="J26" s="11"/>
      <c r="K26" s="40">
        <f t="shared" si="0"/>
        <v>0</v>
      </c>
      <c r="L26" s="41">
        <f t="shared" ref="L26" si="21">SUM(AH26)</f>
        <v>0</v>
      </c>
      <c r="M26" s="52"/>
      <c r="N26" s="275"/>
      <c r="O26" s="331"/>
      <c r="P26" s="332"/>
      <c r="AC26" s="17" t="str">
        <f t="shared" si="7"/>
        <v>Di</v>
      </c>
      <c r="AD26" s="17">
        <f t="shared" si="8"/>
        <v>1</v>
      </c>
      <c r="AE26" s="67">
        <f>SUM($M$25)</f>
        <v>3</v>
      </c>
      <c r="AF26" s="67">
        <f>VLOOKUP(AC26,Varianten_Kombi!$L$4:$M$10,2,0)</f>
        <v>2</v>
      </c>
      <c r="AG26" s="67" t="str">
        <f>CONCATENATE(AD26,AE26,AF26)</f>
        <v>132</v>
      </c>
      <c r="AH26" s="17">
        <f>VLOOKUP(AG26,Varianten_Kombi!$E$4:$G$143,3)</f>
        <v>0</v>
      </c>
      <c r="AI26" s="49">
        <f t="shared" si="3"/>
        <v>0</v>
      </c>
      <c r="AJ26" s="49">
        <f t="shared" si="4"/>
        <v>0</v>
      </c>
      <c r="AK26" s="139">
        <f>IF(AI26&gt;9.5,IF(AJ26&gt;0.75,(AI26-AJ26),(AI26-0.75)),IF(AI26&gt;6,IF(AJ26&gt;0.5,(AI26-AJ26),(AI26-0.5)),IF(AI26&lt;=6,(AI26-AJ26))))</f>
        <v>0</v>
      </c>
      <c r="AL26" s="17">
        <f t="shared" si="6"/>
        <v>0</v>
      </c>
    </row>
    <row r="27" spans="1:38" ht="24" customHeight="1" x14ac:dyDescent="0.2">
      <c r="A27" s="13">
        <f>Kalender!B296</f>
        <v>44853</v>
      </c>
      <c r="B27" s="187" t="str">
        <f>Kalender!C296</f>
        <v>Mi</v>
      </c>
      <c r="C27" s="3">
        <v>1</v>
      </c>
      <c r="D27" s="14" t="str">
        <f>IF(C27=0,"arbeitsfreier Tag",IF(C27=1,"AZ",IF(C27=2,"gesetzl. Feiertag",IF(C27=3,"Tarifurlaub",IF(C27=4,"Sonderurlaub",IF(C27=5,"krank (Arbeitsunfähigkeit)",IF(C27=6,"Aus-/Weiterbildung/Dienstreise","Zeitausgleich")))))))</f>
        <v>AZ</v>
      </c>
      <c r="E27" s="278"/>
      <c r="F27" s="278"/>
      <c r="G27" s="5"/>
      <c r="H27" s="5"/>
      <c r="I27" s="5"/>
      <c r="J27" s="11"/>
      <c r="K27" s="40">
        <f t="shared" si="0"/>
        <v>0</v>
      </c>
      <c r="L27" s="41">
        <f>SUM(AH27)</f>
        <v>0</v>
      </c>
      <c r="O27" s="331"/>
      <c r="P27" s="332"/>
      <c r="AC27" s="17" t="str">
        <f t="shared" si="7"/>
        <v>Mi</v>
      </c>
      <c r="AD27" s="17">
        <f t="shared" si="8"/>
        <v>1</v>
      </c>
      <c r="AE27" s="67">
        <f t="shared" ref="AE27:AE31" si="22">SUM($M$25)</f>
        <v>3</v>
      </c>
      <c r="AF27" s="67">
        <f>VLOOKUP(AC27,Varianten_Kombi!$L$4:$M$10,2,0)</f>
        <v>3</v>
      </c>
      <c r="AG27" s="67" t="str">
        <f>CONCATENATE(AD27,AE27,AF27)</f>
        <v>133</v>
      </c>
      <c r="AH27" s="17">
        <f>VLOOKUP(AG27,Varianten_Kombi!$E$4:$G$143,3)</f>
        <v>0</v>
      </c>
      <c r="AI27" s="49">
        <f t="shared" si="3"/>
        <v>0</v>
      </c>
      <c r="AJ27" s="49">
        <f t="shared" si="4"/>
        <v>0</v>
      </c>
      <c r="AK27" s="139">
        <f>IF(AI27&gt;9.5,IF(AJ27&gt;0.75,(AI27-AJ27),(AI27-0.75)),IF(AI27&gt;6,IF(AJ27&gt;0.5,(AI27-AJ27),(AI27-0.5)),IF(AI27&lt;=6,(AI27-AJ27))))</f>
        <v>0</v>
      </c>
      <c r="AL27" s="17">
        <f t="shared" si="6"/>
        <v>0</v>
      </c>
    </row>
    <row r="28" spans="1:38" ht="24" customHeight="1" x14ac:dyDescent="0.2">
      <c r="A28" s="13">
        <f>Kalender!B297</f>
        <v>44854</v>
      </c>
      <c r="B28" s="187" t="str">
        <f>Kalender!C297</f>
        <v>Do</v>
      </c>
      <c r="C28" s="3">
        <v>1</v>
      </c>
      <c r="D28" s="14" t="str">
        <f t="shared" si="13"/>
        <v>AZ</v>
      </c>
      <c r="E28" s="278"/>
      <c r="F28" s="278"/>
      <c r="G28" s="5"/>
      <c r="H28" s="5"/>
      <c r="I28" s="5"/>
      <c r="J28" s="11"/>
      <c r="K28" s="40">
        <f t="shared" si="0"/>
        <v>0</v>
      </c>
      <c r="L28" s="41">
        <f t="shared" si="14"/>
        <v>0</v>
      </c>
      <c r="O28" s="331"/>
      <c r="P28" s="332"/>
      <c r="AC28" s="17" t="str">
        <f t="shared" si="7"/>
        <v>Do</v>
      </c>
      <c r="AD28" s="17">
        <f t="shared" si="8"/>
        <v>1</v>
      </c>
      <c r="AE28" s="67">
        <f t="shared" si="22"/>
        <v>3</v>
      </c>
      <c r="AF28" s="67">
        <f>VLOOKUP(AC28,Varianten_Kombi!$L$4:$M$10,2,0)</f>
        <v>4</v>
      </c>
      <c r="AG28" s="67" t="str">
        <f t="shared" si="15"/>
        <v>134</v>
      </c>
      <c r="AH28" s="17">
        <f>VLOOKUP(AG28,Varianten_Kombi!$E$4:$G$143,3)</f>
        <v>0</v>
      </c>
      <c r="AI28" s="49">
        <f t="shared" si="3"/>
        <v>0</v>
      </c>
      <c r="AJ28" s="49">
        <f t="shared" si="4"/>
        <v>0</v>
      </c>
      <c r="AK28" s="139">
        <f t="shared" si="16"/>
        <v>0</v>
      </c>
      <c r="AL28" s="17">
        <f t="shared" si="6"/>
        <v>0</v>
      </c>
    </row>
    <row r="29" spans="1:38" ht="24" customHeight="1" x14ac:dyDescent="0.2">
      <c r="A29" s="13">
        <f>Kalender!B298</f>
        <v>44855</v>
      </c>
      <c r="B29" s="187" t="str">
        <f>Kalender!C298</f>
        <v>Fr</v>
      </c>
      <c r="C29" s="3">
        <v>1</v>
      </c>
      <c r="D29" s="14" t="str">
        <f t="shared" si="13"/>
        <v>AZ</v>
      </c>
      <c r="E29" s="278"/>
      <c r="F29" s="278"/>
      <c r="G29" s="5"/>
      <c r="H29" s="5"/>
      <c r="I29" s="5"/>
      <c r="J29" s="11"/>
      <c r="K29" s="40">
        <f t="shared" si="0"/>
        <v>0</v>
      </c>
      <c r="L29" s="41">
        <f t="shared" si="14"/>
        <v>0</v>
      </c>
      <c r="O29" s="331"/>
      <c r="P29" s="332"/>
      <c r="AC29" s="17" t="str">
        <f t="shared" si="7"/>
        <v>Fr</v>
      </c>
      <c r="AD29" s="17">
        <f t="shared" si="8"/>
        <v>1</v>
      </c>
      <c r="AE29" s="67">
        <f t="shared" si="22"/>
        <v>3</v>
      </c>
      <c r="AF29" s="67">
        <f>VLOOKUP(AC29,Varianten_Kombi!$L$4:$M$10,2,0)</f>
        <v>5</v>
      </c>
      <c r="AG29" s="67" t="str">
        <f t="shared" si="15"/>
        <v>135</v>
      </c>
      <c r="AH29" s="17">
        <f>VLOOKUP(AG29,Varianten_Kombi!$E$4:$G$143,3)</f>
        <v>0</v>
      </c>
      <c r="AI29" s="49">
        <f t="shared" si="3"/>
        <v>0</v>
      </c>
      <c r="AJ29" s="49">
        <f t="shared" si="4"/>
        <v>0</v>
      </c>
      <c r="AK29" s="139">
        <f t="shared" si="16"/>
        <v>0</v>
      </c>
      <c r="AL29" s="17">
        <f t="shared" si="6"/>
        <v>0</v>
      </c>
    </row>
    <row r="30" spans="1:38" ht="24" customHeight="1" x14ac:dyDescent="0.2">
      <c r="A30" s="13">
        <f>Kalender!B299</f>
        <v>44856</v>
      </c>
      <c r="B30" s="187" t="str">
        <f>Kalender!C299</f>
        <v>Sa</v>
      </c>
      <c r="C30" s="1">
        <v>0</v>
      </c>
      <c r="D30" s="15" t="str">
        <f>IF(C30=0,"arbeitsfreier Tag",IF(C30=1,"AZ",IF(C30=2,"gesetzl. Feiertag",IF(C30=3,"Tarifurlaub",IF(C30=4,"Sonderurlaub",IF(C30=5,"krank (Arbeitsunfähigkeit)",IF(C30=6,"Aus-/Weiterbildung/Dienstreise","Zeitausgleich")))))))</f>
        <v>arbeitsfreier Tag</v>
      </c>
      <c r="E30" s="8"/>
      <c r="F30" s="7"/>
      <c r="G30" s="7"/>
      <c r="H30" s="7"/>
      <c r="I30" s="7"/>
      <c r="J30" s="183"/>
      <c r="K30" s="50">
        <f t="shared" si="0"/>
        <v>0</v>
      </c>
      <c r="L30" s="48">
        <f>SUM(AH30)</f>
        <v>0</v>
      </c>
      <c r="O30" s="331"/>
      <c r="P30" s="332"/>
      <c r="AC30" s="17" t="str">
        <f t="shared" si="7"/>
        <v>Sa</v>
      </c>
      <c r="AD30" s="17">
        <f t="shared" si="8"/>
        <v>1</v>
      </c>
      <c r="AE30" s="67">
        <f t="shared" si="22"/>
        <v>3</v>
      </c>
      <c r="AF30" s="67">
        <f>VLOOKUP(AC30,Varianten_Kombi!$L$4:$M$10,2,0)</f>
        <v>6</v>
      </c>
      <c r="AG30" s="67" t="str">
        <f>CONCATENATE(AD30,AE30,AF30)</f>
        <v>136</v>
      </c>
      <c r="AH30" s="17">
        <f>VLOOKUP(AG30,Varianten_Kombi!$E$4:$G$143,3)</f>
        <v>0</v>
      </c>
      <c r="AI30" s="49">
        <f t="shared" si="3"/>
        <v>0</v>
      </c>
      <c r="AJ30" s="49">
        <f t="shared" si="4"/>
        <v>0</v>
      </c>
      <c r="AK30" s="139">
        <f>IF(AI30&gt;9.5,IF(AJ30&gt;0.75,(AI30-AJ30),(AI30-0.75)),IF(AI30&gt;6,IF(AJ30&gt;0.5,(AI30-AJ30),(AI30-0.5)),IF(AI30&lt;=6,(AI30-AJ30))))</f>
        <v>0</v>
      </c>
      <c r="AL30" s="17">
        <f t="shared" si="6"/>
        <v>0</v>
      </c>
    </row>
    <row r="31" spans="1:38" ht="24" customHeight="1" x14ac:dyDescent="0.2">
      <c r="A31" s="13">
        <f>Kalender!B300</f>
        <v>44857</v>
      </c>
      <c r="B31" s="187" t="str">
        <f>Kalender!C300</f>
        <v>So</v>
      </c>
      <c r="C31" s="1">
        <v>0</v>
      </c>
      <c r="D31" s="15" t="str">
        <f>IF(C31=0,"arbeitsfreier Tag",IF(C31=1,"AZ",IF(C31=2,"gesetzl. Feiertag",IF(C31=3,"Tarifurlaub",IF(C31=4,"Sonderurlaub",IF(C31=5,"krank (Arbeitsunfähigkeit)",IF(C31=6,"Aus-/Weiterbildung/Dienstreise","Zeitausgleich")))))))</f>
        <v>arbeitsfreier Tag</v>
      </c>
      <c r="E31" s="8"/>
      <c r="F31" s="7"/>
      <c r="G31" s="7"/>
      <c r="H31" s="7"/>
      <c r="I31" s="7"/>
      <c r="J31" s="183"/>
      <c r="K31" s="50">
        <f t="shared" si="0"/>
        <v>0</v>
      </c>
      <c r="L31" s="48">
        <f>SUM(AH31)</f>
        <v>0</v>
      </c>
      <c r="M31" s="46">
        <f>SUM(K25:K31)</f>
        <v>0</v>
      </c>
      <c r="N31" s="175">
        <f>SUM(L25:L31)</f>
        <v>0</v>
      </c>
      <c r="O31" s="331"/>
      <c r="P31" s="332"/>
      <c r="AC31" s="17" t="str">
        <f t="shared" si="7"/>
        <v>So</v>
      </c>
      <c r="AD31" s="17">
        <f t="shared" si="8"/>
        <v>1</v>
      </c>
      <c r="AE31" s="67">
        <f t="shared" si="22"/>
        <v>3</v>
      </c>
      <c r="AF31" s="67">
        <f>VLOOKUP(AC31,Varianten_Kombi!$L$4:$M$10,2,0)</f>
        <v>7</v>
      </c>
      <c r="AG31" s="67" t="str">
        <f>CONCATENATE(AD31,AE31,AF31)</f>
        <v>137</v>
      </c>
      <c r="AH31" s="17">
        <f>VLOOKUP(AG31,Varianten_Kombi!$E$4:$G$143,3)</f>
        <v>0</v>
      </c>
      <c r="AI31" s="49">
        <f t="shared" si="3"/>
        <v>0</v>
      </c>
      <c r="AJ31" s="49">
        <f t="shared" si="4"/>
        <v>0</v>
      </c>
      <c r="AK31" s="139">
        <f>IF(AI31&gt;9.5,IF(AJ31&gt;0.75,(AI31-AJ31),(AI31-0.75)),IF(AI31&gt;6,IF(AJ31&gt;0.5,(AI31-AJ31),(AI31-0.5)),IF(AI31&lt;=6,(AI31-AJ31))))</f>
        <v>0</v>
      </c>
      <c r="AL31" s="17">
        <f t="shared" si="6"/>
        <v>0</v>
      </c>
    </row>
    <row r="32" spans="1:38" ht="24" customHeight="1" x14ac:dyDescent="0.2">
      <c r="A32" s="13">
        <f>Kalender!B301</f>
        <v>44858</v>
      </c>
      <c r="B32" s="187" t="str">
        <f>Kalender!C301</f>
        <v>Mo</v>
      </c>
      <c r="C32" s="3">
        <v>1</v>
      </c>
      <c r="D32" s="14" t="str">
        <f>IF(C32=0,"arbeitsfreier Tag",IF(C32=1,"AZ",IF(C32=2,"gesetzl. Feiertag",IF(C32=3,"Tarifurlaub",IF(C32=4,"Sonderurlaub",IF(C32=5,"krank (Arbeitsunfähigkeit)",IF(C32=6,"Aus-/Weiterbildung/Dienstreise","Zeitausgleich")))))))</f>
        <v>AZ</v>
      </c>
      <c r="E32" s="278"/>
      <c r="F32" s="278"/>
      <c r="G32" s="5"/>
      <c r="H32" s="5"/>
      <c r="I32" s="5"/>
      <c r="J32" s="11"/>
      <c r="K32" s="40">
        <f t="shared" si="0"/>
        <v>0</v>
      </c>
      <c r="L32" s="41">
        <f>SUM(AH32)</f>
        <v>0</v>
      </c>
      <c r="M32" s="52">
        <v>4</v>
      </c>
      <c r="N32" s="275"/>
      <c r="O32" s="331"/>
      <c r="P32" s="332"/>
      <c r="AC32" s="17" t="str">
        <f t="shared" si="7"/>
        <v>Mo</v>
      </c>
      <c r="AD32" s="17">
        <f t="shared" si="8"/>
        <v>1</v>
      </c>
      <c r="AE32" s="67">
        <f t="shared" ref="AE32:AE38" si="23">SUM($M$32)</f>
        <v>4</v>
      </c>
      <c r="AF32" s="67">
        <f>VLOOKUP(AC32,Varianten_Kombi!$L$4:$M$10,2,0)</f>
        <v>1</v>
      </c>
      <c r="AG32" s="67" t="str">
        <f>CONCATENATE(AD32,AE32,AF32)</f>
        <v>141</v>
      </c>
      <c r="AH32" s="17">
        <f>VLOOKUP(AG32,Varianten_Kombi!$E$4:$G$143,3)</f>
        <v>0</v>
      </c>
      <c r="AI32" s="49">
        <f t="shared" si="3"/>
        <v>0</v>
      </c>
      <c r="AJ32" s="49">
        <f t="shared" si="4"/>
        <v>0</v>
      </c>
      <c r="AK32" s="139">
        <f>IF(AI32&gt;9.5,IF(AJ32&gt;0.75,(AI32-AJ32),(AI32-0.75)),IF(AI32&gt;6,IF(AJ32&gt;0.5,(AI32-AJ32),(AI32-0.5)),IF(AI32&lt;=6,(AI32-AJ32))))</f>
        <v>0</v>
      </c>
      <c r="AL32" s="17">
        <f t="shared" si="6"/>
        <v>0</v>
      </c>
    </row>
    <row r="33" spans="1:38" ht="24" customHeight="1" x14ac:dyDescent="0.2">
      <c r="A33" s="13">
        <f>Kalender!B302</f>
        <v>44859</v>
      </c>
      <c r="B33" s="187" t="str">
        <f>Kalender!C302</f>
        <v>Di</v>
      </c>
      <c r="C33" s="3">
        <v>1</v>
      </c>
      <c r="D33" s="14" t="str">
        <f t="shared" ref="D33" si="24">IF(C33=0,"arbeitsfreier Tag",IF(C33=1,"AZ",IF(C33=2,"gesetzl. Feiertag",IF(C33=3,"Tarifurlaub",IF(C33=4,"Sonderurlaub",IF(C33=5,"krank (Arbeitsunfähigkeit)",IF(C33=6,"Aus-/Weiterbildung/Dienstreise","Zeitausgleich")))))))</f>
        <v>AZ</v>
      </c>
      <c r="E33" s="278"/>
      <c r="F33" s="278"/>
      <c r="G33" s="5"/>
      <c r="H33" s="5"/>
      <c r="I33" s="5"/>
      <c r="J33" s="11"/>
      <c r="K33" s="40">
        <f t="shared" si="0"/>
        <v>0</v>
      </c>
      <c r="L33" s="41">
        <f t="shared" ref="L33" si="25">SUM(AH33)</f>
        <v>0</v>
      </c>
      <c r="M33" s="52"/>
      <c r="N33" s="275"/>
      <c r="O33" s="331"/>
      <c r="P33" s="332"/>
      <c r="AC33" s="17" t="str">
        <f t="shared" si="7"/>
        <v>Di</v>
      </c>
      <c r="AD33" s="17">
        <f t="shared" si="8"/>
        <v>1</v>
      </c>
      <c r="AE33" s="67">
        <f t="shared" si="23"/>
        <v>4</v>
      </c>
      <c r="AF33" s="67">
        <f>VLOOKUP(AC33,Varianten_Kombi!$L$4:$M$10,2,0)</f>
        <v>2</v>
      </c>
      <c r="AG33" s="67" t="str">
        <f>CONCATENATE(AD33,AE33,AF33)</f>
        <v>142</v>
      </c>
      <c r="AH33" s="17">
        <f>VLOOKUP(AG33,Varianten_Kombi!$E$4:$G$143,3)</f>
        <v>0</v>
      </c>
      <c r="AI33" s="49">
        <f t="shared" si="3"/>
        <v>0</v>
      </c>
      <c r="AJ33" s="49">
        <f t="shared" si="4"/>
        <v>0</v>
      </c>
      <c r="AK33" s="139">
        <f>IF(AI33&gt;9.5,IF(AJ33&gt;0.75,(AI33-AJ33),(AI33-0.75)),IF(AI33&gt;6,IF(AJ33&gt;0.5,(AI33-AJ33),(AI33-0.5)),IF(AI33&lt;=6,(AI33-AJ33))))</f>
        <v>0</v>
      </c>
      <c r="AL33" s="17">
        <f t="shared" si="6"/>
        <v>0</v>
      </c>
    </row>
    <row r="34" spans="1:38" ht="24" customHeight="1" x14ac:dyDescent="0.2">
      <c r="A34" s="13">
        <f>Kalender!B303</f>
        <v>44860</v>
      </c>
      <c r="B34" s="187" t="str">
        <f>Kalender!C303</f>
        <v>Mi</v>
      </c>
      <c r="C34" s="3">
        <v>1</v>
      </c>
      <c r="D34" s="14" t="str">
        <f>IF(C34=0,"arbeitsfreier Tag",IF(C34=1,"AZ",IF(C34=2,"gesetzl. Feiertag",IF(C34=3,"Tarifurlaub",IF(C34=4,"Sonderurlaub",IF(C34=5,"krank (Arbeitsunfähigkeit)",IF(C34=6,"Aus-/Weiterbildung/Dienstreise","Zeitausgleich")))))))</f>
        <v>AZ</v>
      </c>
      <c r="E34" s="278"/>
      <c r="F34" s="278"/>
      <c r="G34" s="5"/>
      <c r="H34" s="5"/>
      <c r="I34" s="5"/>
      <c r="J34" s="11"/>
      <c r="K34" s="40">
        <f t="shared" si="0"/>
        <v>0</v>
      </c>
      <c r="L34" s="41">
        <f>SUM(AH34)</f>
        <v>0</v>
      </c>
      <c r="O34" s="331"/>
      <c r="P34" s="332"/>
      <c r="AC34" s="17" t="str">
        <f t="shared" si="7"/>
        <v>Mi</v>
      </c>
      <c r="AD34" s="17">
        <f t="shared" si="8"/>
        <v>1</v>
      </c>
      <c r="AE34" s="67">
        <f t="shared" si="23"/>
        <v>4</v>
      </c>
      <c r="AF34" s="67">
        <f>VLOOKUP(AC34,Varianten_Kombi!$L$4:$M$10,2,0)</f>
        <v>3</v>
      </c>
      <c r="AG34" s="67" t="str">
        <f>CONCATENATE(AD34,AE34,AF34)</f>
        <v>143</v>
      </c>
      <c r="AH34" s="17">
        <f>VLOOKUP(AG34,Varianten_Kombi!$E$4:$G$143,3)</f>
        <v>0</v>
      </c>
      <c r="AI34" s="49">
        <f t="shared" si="3"/>
        <v>0</v>
      </c>
      <c r="AJ34" s="49">
        <f t="shared" si="4"/>
        <v>0</v>
      </c>
      <c r="AK34" s="139">
        <f>IF(AI34&gt;9.5,IF(AJ34&gt;0.75,(AI34-AJ34),(AI34-0.75)),IF(AI34&gt;6,IF(AJ34&gt;0.5,(AI34-AJ34),(AI34-0.5)),IF(AI34&lt;=6,(AI34-AJ34))))</f>
        <v>0</v>
      </c>
      <c r="AL34" s="17">
        <f t="shared" si="6"/>
        <v>0</v>
      </c>
    </row>
    <row r="35" spans="1:38" ht="24" customHeight="1" x14ac:dyDescent="0.2">
      <c r="A35" s="13">
        <f>Kalender!B304</f>
        <v>44861</v>
      </c>
      <c r="B35" s="187" t="str">
        <f>Kalender!C304</f>
        <v>Do</v>
      </c>
      <c r="C35" s="3">
        <v>1</v>
      </c>
      <c r="D35" s="14" t="str">
        <f t="shared" si="13"/>
        <v>AZ</v>
      </c>
      <c r="E35" s="278"/>
      <c r="F35" s="278"/>
      <c r="G35" s="5"/>
      <c r="H35" s="5"/>
      <c r="I35" s="5"/>
      <c r="J35" s="11"/>
      <c r="K35" s="40">
        <f t="shared" si="0"/>
        <v>0</v>
      </c>
      <c r="L35" s="41">
        <f t="shared" si="14"/>
        <v>0</v>
      </c>
      <c r="O35" s="331"/>
      <c r="P35" s="332"/>
      <c r="AC35" s="17" t="str">
        <f t="shared" si="7"/>
        <v>Do</v>
      </c>
      <c r="AD35" s="17">
        <f t="shared" si="8"/>
        <v>1</v>
      </c>
      <c r="AE35" s="67">
        <f t="shared" si="23"/>
        <v>4</v>
      </c>
      <c r="AF35" s="67">
        <f>VLOOKUP(AC35,Varianten_Kombi!$L$4:$M$10,2,0)</f>
        <v>4</v>
      </c>
      <c r="AG35" s="67" t="str">
        <f t="shared" si="15"/>
        <v>144</v>
      </c>
      <c r="AH35" s="17">
        <f>VLOOKUP(AG35,Varianten_Kombi!$E$4:$G$143,3)</f>
        <v>0</v>
      </c>
      <c r="AI35" s="49">
        <f t="shared" si="3"/>
        <v>0</v>
      </c>
      <c r="AJ35" s="49">
        <f t="shared" si="4"/>
        <v>0</v>
      </c>
      <c r="AK35" s="139">
        <f t="shared" si="16"/>
        <v>0</v>
      </c>
      <c r="AL35" s="17">
        <f t="shared" si="6"/>
        <v>0</v>
      </c>
    </row>
    <row r="36" spans="1:38" ht="24" customHeight="1" x14ac:dyDescent="0.2">
      <c r="A36" s="13">
        <f>Kalender!B305</f>
        <v>44862</v>
      </c>
      <c r="B36" s="187" t="str">
        <f>Kalender!C305</f>
        <v>Fr</v>
      </c>
      <c r="C36" s="3">
        <v>1</v>
      </c>
      <c r="D36" s="14" t="str">
        <f t="shared" si="13"/>
        <v>AZ</v>
      </c>
      <c r="E36" s="278"/>
      <c r="F36" s="278"/>
      <c r="G36" s="5"/>
      <c r="H36" s="5"/>
      <c r="I36" s="5"/>
      <c r="J36" s="11"/>
      <c r="K36" s="40">
        <f t="shared" si="0"/>
        <v>0</v>
      </c>
      <c r="L36" s="41">
        <f t="shared" si="14"/>
        <v>0</v>
      </c>
      <c r="O36" s="331"/>
      <c r="P36" s="332"/>
      <c r="AC36" s="17" t="str">
        <f t="shared" si="7"/>
        <v>Fr</v>
      </c>
      <c r="AD36" s="17">
        <f t="shared" si="8"/>
        <v>1</v>
      </c>
      <c r="AE36" s="67">
        <f t="shared" si="23"/>
        <v>4</v>
      </c>
      <c r="AF36" s="67">
        <f>VLOOKUP(AC36,Varianten_Kombi!$L$4:$M$10,2,0)</f>
        <v>5</v>
      </c>
      <c r="AG36" s="67" t="str">
        <f t="shared" si="15"/>
        <v>145</v>
      </c>
      <c r="AH36" s="17">
        <f>VLOOKUP(AG36,Varianten_Kombi!$E$4:$G$143,3)</f>
        <v>0</v>
      </c>
      <c r="AI36" s="49">
        <f t="shared" si="3"/>
        <v>0</v>
      </c>
      <c r="AJ36" s="49">
        <f t="shared" si="4"/>
        <v>0</v>
      </c>
      <c r="AK36" s="139">
        <f t="shared" si="16"/>
        <v>0</v>
      </c>
      <c r="AL36" s="17">
        <f t="shared" si="6"/>
        <v>0</v>
      </c>
    </row>
    <row r="37" spans="1:38" ht="24" customHeight="1" x14ac:dyDescent="0.2">
      <c r="A37" s="13">
        <f>Kalender!B306</f>
        <v>44863</v>
      </c>
      <c r="B37" s="187" t="str">
        <f>Kalender!C306</f>
        <v>Sa</v>
      </c>
      <c r="C37" s="1">
        <v>0</v>
      </c>
      <c r="D37" s="15" t="str">
        <f t="shared" si="13"/>
        <v>arbeitsfreier Tag</v>
      </c>
      <c r="E37" s="8"/>
      <c r="F37" s="7"/>
      <c r="G37" s="7"/>
      <c r="H37" s="7"/>
      <c r="I37" s="7"/>
      <c r="J37" s="183"/>
      <c r="K37" s="50">
        <f t="shared" si="0"/>
        <v>0</v>
      </c>
      <c r="L37" s="48">
        <f t="shared" si="14"/>
        <v>0</v>
      </c>
      <c r="O37" s="331"/>
      <c r="P37" s="332"/>
      <c r="AC37" s="17" t="str">
        <f t="shared" si="7"/>
        <v>Sa</v>
      </c>
      <c r="AD37" s="17">
        <f t="shared" si="8"/>
        <v>1</v>
      </c>
      <c r="AE37" s="67">
        <f t="shared" si="23"/>
        <v>4</v>
      </c>
      <c r="AF37" s="67">
        <f>VLOOKUP(AC37,Varianten_Kombi!$L$4:$M$10,2,0)</f>
        <v>6</v>
      </c>
      <c r="AG37" s="67" t="str">
        <f t="shared" si="15"/>
        <v>146</v>
      </c>
      <c r="AH37" s="17">
        <f>VLOOKUP(AG37,Varianten_Kombi!$E$4:$G$143,3)</f>
        <v>0</v>
      </c>
      <c r="AI37" s="49">
        <f t="shared" si="3"/>
        <v>0</v>
      </c>
      <c r="AJ37" s="49">
        <f t="shared" si="4"/>
        <v>0</v>
      </c>
      <c r="AK37" s="139">
        <f t="shared" si="16"/>
        <v>0</v>
      </c>
      <c r="AL37" s="17">
        <f t="shared" si="6"/>
        <v>0</v>
      </c>
    </row>
    <row r="38" spans="1:38" ht="24" customHeight="1" x14ac:dyDescent="0.2">
      <c r="A38" s="13">
        <f>Kalender!B307</f>
        <v>44864</v>
      </c>
      <c r="B38" s="187" t="str">
        <f>Kalender!C307</f>
        <v>So</v>
      </c>
      <c r="C38" s="1">
        <v>0</v>
      </c>
      <c r="D38" s="15" t="str">
        <f>IF(C38=0,"arbeitsfreier Tag",IF(C38=1,"AZ",IF(C38=2,"gesetzl. Feiertag",IF(C38=3,"Tarifurlaub",IF(C38=4,"Sonderurlaub",IF(C38=5,"krank (Arbeitsunfähigkeit)",IF(C38=6,"Aus-/Weiterbildung/Dienstreise","Zeitausgleich")))))))</f>
        <v>arbeitsfreier Tag</v>
      </c>
      <c r="E38" s="8"/>
      <c r="F38" s="7"/>
      <c r="G38" s="7"/>
      <c r="H38" s="7"/>
      <c r="I38" s="7"/>
      <c r="J38" s="183"/>
      <c r="K38" s="50">
        <f t="shared" si="0"/>
        <v>0</v>
      </c>
      <c r="L38" s="48">
        <f>SUM(AH38)</f>
        <v>0</v>
      </c>
      <c r="M38" s="46">
        <f>SUM(K32:K38)</f>
        <v>0</v>
      </c>
      <c r="N38" s="204">
        <f>SUM(L32:L38)</f>
        <v>0</v>
      </c>
      <c r="O38" s="331"/>
      <c r="P38" s="332"/>
      <c r="AC38" s="17" t="str">
        <f t="shared" si="7"/>
        <v>So</v>
      </c>
      <c r="AD38" s="17">
        <f t="shared" si="8"/>
        <v>1</v>
      </c>
      <c r="AE38" s="67">
        <f t="shared" si="23"/>
        <v>4</v>
      </c>
      <c r="AF38" s="67">
        <f>VLOOKUP(AC38,Varianten_Kombi!$L$4:$M$10,2,0)</f>
        <v>7</v>
      </c>
      <c r="AG38" s="67" t="str">
        <f>CONCATENATE(AD38,AE38,AF38)</f>
        <v>147</v>
      </c>
      <c r="AH38" s="17">
        <f>VLOOKUP(AG38,Varianten_Kombi!$E$4:$G$143,3)</f>
        <v>0</v>
      </c>
      <c r="AI38" s="49">
        <f t="shared" si="3"/>
        <v>0</v>
      </c>
      <c r="AJ38" s="49">
        <f t="shared" si="4"/>
        <v>0</v>
      </c>
      <c r="AK38" s="139">
        <f>IF(AI38&gt;9.5,IF(AJ38&gt;0.75,(AI38-AJ38),(AI38-0.75)),IF(AI38&gt;6,IF(AJ38&gt;0.5,(AI38-AJ38),(AI38-0.5)),IF(AI38&lt;=6,(AI38-AJ38))))</f>
        <v>0</v>
      </c>
      <c r="AL38" s="17">
        <f t="shared" si="6"/>
        <v>0</v>
      </c>
    </row>
    <row r="39" spans="1:38" ht="24" customHeight="1" x14ac:dyDescent="0.2">
      <c r="A39" s="203">
        <f>Kalender!B308</f>
        <v>44865</v>
      </c>
      <c r="B39" s="187" t="str">
        <f>Kalender!C308</f>
        <v>Mo</v>
      </c>
      <c r="C39" s="6">
        <v>1</v>
      </c>
      <c r="D39" s="14" t="str">
        <f>IF(C39=0,"arbeitsfreier Tag",IF(C39=1,"AZ",IF(C39=2,"gesetzl. Feiertag",IF(C39=3,"Tarifurlaub",IF(C39=4,"Sonderurlaub",IF(C39=5,"krank (Arbeitsunfähigkeit)",IF(C39=6,"Aus-/Weiterbildung/Dienstreise","Zeitausgleich")))))))</f>
        <v>AZ</v>
      </c>
      <c r="E39" s="278"/>
      <c r="F39" s="278"/>
      <c r="G39" s="5"/>
      <c r="H39" s="5"/>
      <c r="I39" s="5"/>
      <c r="J39" s="11"/>
      <c r="K39" s="40">
        <f t="shared" si="0"/>
        <v>0</v>
      </c>
      <c r="L39" s="41">
        <f>SUM(AH39)</f>
        <v>0</v>
      </c>
      <c r="M39" s="303">
        <v>5</v>
      </c>
      <c r="N39" s="284"/>
      <c r="O39" s="329"/>
      <c r="P39" s="330"/>
      <c r="AC39" s="17" t="str">
        <f t="shared" si="7"/>
        <v>Mo</v>
      </c>
      <c r="AD39" s="17">
        <f t="shared" si="8"/>
        <v>1</v>
      </c>
      <c r="AE39" s="67">
        <f>SUM($M$39)</f>
        <v>5</v>
      </c>
      <c r="AF39" s="67">
        <f>VLOOKUP(AC39,Varianten_Kombi!$L$4:$M$10,2,0)</f>
        <v>1</v>
      </c>
      <c r="AG39" s="67" t="str">
        <f>CONCATENATE(AD39,AE39,AF39)</f>
        <v>151</v>
      </c>
      <c r="AH39" s="17">
        <f>VLOOKUP(AG39,Varianten_Kombi!$E$4:$G$143,3)</f>
        <v>0</v>
      </c>
      <c r="AI39" s="49">
        <f t="shared" si="3"/>
        <v>0</v>
      </c>
      <c r="AJ39" s="49">
        <f t="shared" si="4"/>
        <v>0</v>
      </c>
      <c r="AK39" s="139">
        <f>IF(AI39&gt;9.5,IF(AJ39&gt;0.75,(AI39-AJ39),(AI39-0.75)),IF(AI39&gt;6,IF(AJ39&gt;0.5,(AI39-AJ39),(AI39-0.5)),IF(AI39&lt;=6,(AI39-AJ39))))</f>
        <v>0</v>
      </c>
      <c r="AL39" s="17">
        <f t="shared" si="6"/>
        <v>0</v>
      </c>
    </row>
    <row r="40" spans="1:38" ht="24" customHeight="1" x14ac:dyDescent="0.2">
      <c r="A40" s="63"/>
      <c r="B40" s="192"/>
      <c r="C40" s="197"/>
      <c r="D40" s="66"/>
      <c r="E40" s="198"/>
      <c r="F40" s="199"/>
      <c r="G40" s="199"/>
      <c r="H40" s="199"/>
      <c r="I40" s="199"/>
      <c r="J40" s="199"/>
      <c r="K40" s="49"/>
      <c r="L40" s="42"/>
      <c r="M40" s="46">
        <f>SUM(K39:K39)</f>
        <v>0</v>
      </c>
      <c r="N40" s="204">
        <f>SUM(L39:L39)</f>
        <v>0</v>
      </c>
      <c r="O40" s="196"/>
      <c r="P40" s="196"/>
      <c r="AI40" s="49"/>
      <c r="AJ40" s="49"/>
      <c r="AK40" s="139"/>
    </row>
    <row r="41" spans="1:38" ht="24" customHeight="1" x14ac:dyDescent="0.2">
      <c r="A41" s="63"/>
      <c r="B41" s="192"/>
      <c r="C41" s="197"/>
      <c r="D41" s="66"/>
      <c r="E41" s="198"/>
      <c r="F41" s="199"/>
      <c r="G41" s="199"/>
      <c r="H41" s="199"/>
      <c r="I41" s="199"/>
      <c r="J41" s="199"/>
      <c r="K41" s="49"/>
      <c r="L41" s="42"/>
      <c r="M41" s="152"/>
      <c r="N41" s="72"/>
      <c r="O41" s="196"/>
      <c r="P41" s="196"/>
      <c r="AI41" s="49"/>
      <c r="AJ41" s="49"/>
      <c r="AK41" s="139"/>
    </row>
    <row r="42" spans="1:38" ht="24" customHeight="1" x14ac:dyDescent="0.2">
      <c r="A42" s="63"/>
      <c r="B42" s="192"/>
      <c r="C42" s="197"/>
      <c r="D42" s="66"/>
      <c r="E42" s="198"/>
      <c r="F42" s="199"/>
      <c r="G42" s="199"/>
      <c r="H42" s="199"/>
      <c r="I42" s="199"/>
      <c r="J42" s="199"/>
      <c r="K42" s="49"/>
      <c r="L42" s="42"/>
      <c r="M42" s="152"/>
      <c r="N42" s="72"/>
      <c r="O42" s="196"/>
      <c r="P42" s="196"/>
      <c r="AI42" s="49"/>
      <c r="AJ42" s="49"/>
      <c r="AK42" s="139"/>
    </row>
    <row r="43" spans="1:38" ht="24" customHeight="1" x14ac:dyDescent="0.2">
      <c r="A43" s="63"/>
      <c r="B43" s="192"/>
      <c r="C43" s="197"/>
      <c r="D43" s="66"/>
      <c r="E43" s="198"/>
      <c r="F43" s="199"/>
      <c r="G43" s="199"/>
      <c r="H43" s="199"/>
      <c r="I43" s="199"/>
      <c r="J43" s="199"/>
      <c r="K43" s="49"/>
      <c r="L43" s="42"/>
      <c r="M43" s="152"/>
      <c r="N43" s="72"/>
      <c r="O43" s="196"/>
      <c r="P43" s="196"/>
      <c r="AI43" s="49"/>
      <c r="AJ43" s="49"/>
      <c r="AK43" s="139"/>
    </row>
    <row r="44" spans="1:38" ht="24" customHeight="1" x14ac:dyDescent="0.2">
      <c r="A44" s="63"/>
      <c r="B44" s="192"/>
      <c r="C44" s="197"/>
      <c r="D44" s="66"/>
      <c r="E44" s="198"/>
      <c r="F44" s="199"/>
      <c r="G44" s="199"/>
      <c r="H44" s="199"/>
      <c r="I44" s="199"/>
      <c r="J44" s="199"/>
      <c r="K44" s="49"/>
      <c r="L44" s="42"/>
      <c r="M44" s="152"/>
      <c r="N44" s="72"/>
      <c r="O44" s="196"/>
      <c r="P44" s="196"/>
      <c r="AI44" s="49"/>
      <c r="AJ44" s="49"/>
      <c r="AK44" s="139"/>
    </row>
    <row r="45" spans="1:38" ht="24" customHeight="1" x14ac:dyDescent="0.2">
      <c r="A45" s="63"/>
      <c r="B45" s="192"/>
      <c r="C45" s="197"/>
      <c r="D45" s="66"/>
      <c r="E45" s="198"/>
      <c r="F45" s="199"/>
      <c r="G45" s="199"/>
      <c r="H45" s="199"/>
      <c r="I45" s="199"/>
      <c r="J45" s="199"/>
      <c r="K45" s="49"/>
      <c r="L45" s="42"/>
      <c r="M45" s="152"/>
      <c r="N45" s="72"/>
      <c r="O45" s="196"/>
      <c r="P45" s="196"/>
      <c r="AI45" s="49"/>
      <c r="AJ45" s="49"/>
      <c r="AK45" s="139"/>
    </row>
    <row r="46" spans="1:38" ht="24" customHeight="1" x14ac:dyDescent="0.2">
      <c r="A46" s="63"/>
      <c r="B46" s="192"/>
      <c r="C46" s="197"/>
      <c r="D46" s="66"/>
      <c r="E46" s="198"/>
      <c r="F46" s="199"/>
      <c r="G46" s="199"/>
      <c r="H46" s="199"/>
      <c r="I46" s="199"/>
      <c r="J46" s="199"/>
      <c r="K46" s="49"/>
      <c r="L46" s="42"/>
      <c r="M46" s="152"/>
      <c r="N46" s="72"/>
      <c r="O46" s="196"/>
      <c r="P46" s="196"/>
      <c r="AI46" s="49"/>
      <c r="AJ46" s="49"/>
      <c r="AK46" s="139"/>
    </row>
    <row r="47" spans="1:38" ht="24" customHeight="1" thickBot="1" x14ac:dyDescent="0.25">
      <c r="A47" s="63"/>
      <c r="B47" s="192"/>
      <c r="C47" s="197"/>
      <c r="D47" s="66"/>
      <c r="E47" s="198"/>
      <c r="F47" s="199"/>
      <c r="G47" s="199"/>
      <c r="H47" s="199"/>
      <c r="I47" s="199"/>
      <c r="J47" s="199"/>
      <c r="K47" s="49"/>
      <c r="L47" s="42"/>
      <c r="M47" s="152"/>
      <c r="N47" s="72"/>
      <c r="O47" s="196"/>
      <c r="P47" s="196"/>
      <c r="AI47" s="49"/>
      <c r="AJ47" s="49"/>
      <c r="AK47" s="139"/>
    </row>
    <row r="48" spans="1:38" ht="24" customHeight="1" x14ac:dyDescent="0.2">
      <c r="A48" s="63"/>
      <c r="B48" s="192"/>
      <c r="C48" s="197"/>
      <c r="D48" s="66"/>
      <c r="E48" s="238"/>
      <c r="F48" s="239"/>
      <c r="G48" s="239"/>
      <c r="H48" s="239"/>
      <c r="I48" s="239"/>
      <c r="J48" s="239"/>
      <c r="K48" s="226"/>
      <c r="L48" s="227"/>
      <c r="M48" s="240"/>
      <c r="N48" s="228"/>
      <c r="O48" s="235"/>
      <c r="P48" s="236"/>
      <c r="AI48" s="49"/>
      <c r="AJ48" s="49"/>
      <c r="AK48" s="139"/>
    </row>
    <row r="49" spans="1:16" ht="24" customHeight="1" x14ac:dyDescent="0.2">
      <c r="A49" s="19"/>
      <c r="E49" s="215" t="s">
        <v>25</v>
      </c>
      <c r="F49" s="47"/>
      <c r="G49" s="47"/>
      <c r="H49" s="47"/>
      <c r="I49" s="47"/>
      <c r="J49" s="47"/>
      <c r="K49" s="74">
        <f>SUM(M40,M38,M31,M24,M17,M10)</f>
        <v>0</v>
      </c>
      <c r="L49" s="16"/>
      <c r="M49" s="47" t="s">
        <v>46</v>
      </c>
      <c r="N49" s="47"/>
      <c r="O49" s="18">
        <f>Sep!O51</f>
        <v>0</v>
      </c>
      <c r="P49" s="216"/>
    </row>
    <row r="50" spans="1:16" ht="24" customHeight="1" x14ac:dyDescent="0.2">
      <c r="A50" s="63"/>
      <c r="E50" s="215" t="s">
        <v>41</v>
      </c>
      <c r="F50" s="47"/>
      <c r="G50" s="47"/>
      <c r="H50" s="47"/>
      <c r="I50" s="47"/>
      <c r="J50" s="47"/>
      <c r="K50" s="74">
        <f>Sep!$K$54</f>
        <v>0</v>
      </c>
      <c r="L50" s="89"/>
      <c r="M50" s="47" t="s">
        <v>45</v>
      </c>
      <c r="N50" s="47"/>
      <c r="O50" s="18">
        <f>SUM(COUNTIF(C9:C39,3))</f>
        <v>0</v>
      </c>
      <c r="P50" s="216"/>
    </row>
    <row r="51" spans="1:16" ht="24" customHeight="1" x14ac:dyDescent="0.2">
      <c r="A51" s="63"/>
      <c r="E51" s="215" t="s">
        <v>26</v>
      </c>
      <c r="F51" s="47"/>
      <c r="G51" s="47"/>
      <c r="H51" s="47"/>
      <c r="I51" s="47"/>
      <c r="J51" s="47"/>
      <c r="K51" s="74">
        <f>SUM(K49:K50)</f>
        <v>0</v>
      </c>
      <c r="L51" s="89"/>
      <c r="M51" s="47" t="s">
        <v>49</v>
      </c>
      <c r="N51" s="47"/>
      <c r="O51" s="18">
        <f>O49-O50</f>
        <v>0</v>
      </c>
      <c r="P51" s="216"/>
    </row>
    <row r="52" spans="1:16" ht="24" customHeight="1" x14ac:dyDescent="0.2">
      <c r="D52" s="47"/>
      <c r="E52" s="215" t="s">
        <v>27</v>
      </c>
      <c r="F52" s="47"/>
      <c r="G52" s="47"/>
      <c r="H52" s="47"/>
      <c r="I52" s="47"/>
      <c r="J52" s="47"/>
      <c r="K52" s="78">
        <f>SUM(N40,N38,N31,N24,N17,N10)</f>
        <v>0</v>
      </c>
      <c r="L52" s="89"/>
      <c r="M52" s="47"/>
      <c r="N52" s="47"/>
      <c r="O52" s="218"/>
      <c r="P52" s="217"/>
    </row>
    <row r="53" spans="1:16" ht="24" customHeight="1" thickBot="1" x14ac:dyDescent="0.25">
      <c r="D53" s="47"/>
      <c r="E53" s="215"/>
      <c r="F53" s="47"/>
      <c r="G53" s="47"/>
      <c r="H53" s="47"/>
      <c r="I53" s="47"/>
      <c r="J53" s="47"/>
      <c r="K53" s="79"/>
      <c r="L53" s="89"/>
      <c r="M53" s="47"/>
      <c r="N53" s="47"/>
      <c r="O53" s="218"/>
      <c r="P53" s="217"/>
    </row>
    <row r="54" spans="1:16" ht="24" customHeight="1" thickBot="1" x14ac:dyDescent="0.3">
      <c r="E54" s="215" t="s">
        <v>28</v>
      </c>
      <c r="F54" s="47"/>
      <c r="G54" s="47"/>
      <c r="H54" s="47"/>
      <c r="I54" s="47"/>
      <c r="J54" s="89"/>
      <c r="K54" s="80">
        <f>K51-K52</f>
        <v>0</v>
      </c>
      <c r="L54" s="89"/>
      <c r="M54" s="89"/>
      <c r="N54" s="47"/>
      <c r="O54" s="47"/>
      <c r="P54" s="217"/>
    </row>
    <row r="55" spans="1:16" ht="24" customHeight="1" thickBot="1" x14ac:dyDescent="0.25">
      <c r="E55" s="219"/>
      <c r="F55" s="220"/>
      <c r="G55" s="220"/>
      <c r="H55" s="220"/>
      <c r="I55" s="220"/>
      <c r="J55" s="220"/>
      <c r="K55" s="221"/>
      <c r="L55" s="220"/>
      <c r="M55" s="118"/>
      <c r="N55" s="220"/>
      <c r="O55" s="222"/>
      <c r="P55" s="223"/>
    </row>
    <row r="56" spans="1:16" ht="24" customHeight="1" x14ac:dyDescent="0.2">
      <c r="K56" s="16"/>
      <c r="M56" s="19"/>
      <c r="N56" s="17"/>
      <c r="O56" s="20"/>
    </row>
    <row r="57" spans="1:16" ht="24" customHeight="1" x14ac:dyDescent="0.2">
      <c r="N57" s="17"/>
      <c r="O57" s="20"/>
    </row>
    <row r="58" spans="1:16" ht="24" customHeight="1" x14ac:dyDescent="0.2">
      <c r="C58" s="61"/>
      <c r="D58" s="61"/>
      <c r="E58" s="61"/>
      <c r="F58" s="61"/>
      <c r="K58" s="61"/>
      <c r="L58" s="61"/>
      <c r="N58" s="17"/>
      <c r="O58" s="20"/>
    </row>
    <row r="59" spans="1:16" x14ac:dyDescent="0.2">
      <c r="C59" s="17" t="s">
        <v>32</v>
      </c>
      <c r="F59" s="47"/>
      <c r="K59" s="17" t="s">
        <v>33</v>
      </c>
      <c r="N59" s="17"/>
      <c r="P59" s="20"/>
    </row>
    <row r="60" spans="1:16" x14ac:dyDescent="0.2">
      <c r="N60" s="17"/>
      <c r="P60" s="20"/>
    </row>
    <row r="61" spans="1:16" x14ac:dyDescent="0.2">
      <c r="N61" s="17"/>
      <c r="P61" s="20"/>
    </row>
    <row r="62" spans="1:16" x14ac:dyDescent="0.2">
      <c r="N62" s="17"/>
      <c r="P62" s="20"/>
    </row>
  </sheetData>
  <sheetProtection algorithmName="SHA-512" hashValue="fHSHAND6oT4AR3fbRqHB2HfoDBwF8GiaMFEr4krBfDbt1BZSr4WwZRLvp4a6o2tCdvxeiNcPh+6AYasMj/5edg==" saltValue="HcRXIkDz1GH/mWCWocsQlg==" spinCount="100000" sheet="1" selectLockedCells="1"/>
  <autoFilter ref="A8:AO39">
    <filterColumn colId="14" showButton="0"/>
    <filterColumn colId="29" showButton="0"/>
    <filterColumn colId="30" showButton="0"/>
    <filterColumn colId="31" showButton="0"/>
    <filterColumn colId="32" showButton="0"/>
  </autoFilter>
  <mergeCells count="37">
    <mergeCell ref="AD8:AH8"/>
    <mergeCell ref="A1:P1"/>
    <mergeCell ref="K3:L3"/>
    <mergeCell ref="M3:N3"/>
    <mergeCell ref="K4:L4"/>
    <mergeCell ref="O7:P8"/>
    <mergeCell ref="O9:P9"/>
    <mergeCell ref="O14:P14"/>
    <mergeCell ref="O15:P15"/>
    <mergeCell ref="O10:P10"/>
    <mergeCell ref="O11:P11"/>
    <mergeCell ref="O12:P12"/>
    <mergeCell ref="O13:P13"/>
    <mergeCell ref="O21:P21"/>
    <mergeCell ref="O22:P22"/>
    <mergeCell ref="O23:P23"/>
    <mergeCell ref="O24:P24"/>
    <mergeCell ref="O25:P25"/>
    <mergeCell ref="O16:P16"/>
    <mergeCell ref="O17:P17"/>
    <mergeCell ref="O18:P18"/>
    <mergeCell ref="O19:P19"/>
    <mergeCell ref="O20:P20"/>
    <mergeCell ref="O26:P26"/>
    <mergeCell ref="O27:P27"/>
    <mergeCell ref="O35:P35"/>
    <mergeCell ref="O36:P36"/>
    <mergeCell ref="O30:P30"/>
    <mergeCell ref="O28:P28"/>
    <mergeCell ref="O29:P29"/>
    <mergeCell ref="O39:P39"/>
    <mergeCell ref="O31:P31"/>
    <mergeCell ref="O32:P32"/>
    <mergeCell ref="O33:P33"/>
    <mergeCell ref="O34:P34"/>
    <mergeCell ref="O37:P37"/>
    <mergeCell ref="O38:P38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Drop Down 2">
              <controlPr locked="0" defaultSize="0" autoLine="0" autoPict="0">
                <anchor moveWithCells="1">
                  <from>
                    <xdr:col>11</xdr:col>
                    <xdr:colOff>352425</xdr:colOff>
                    <xdr:row>2</xdr:row>
                    <xdr:rowOff>238125</xdr:rowOff>
                  </from>
                  <to>
                    <xdr:col>13</xdr:col>
                    <xdr:colOff>409575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Drop Down 3">
              <controlPr locked="0" defaultSize="0" autoLine="0" autoPict="0">
                <anchor moveWithCells="1">
                  <from>
                    <xdr:col>12</xdr:col>
                    <xdr:colOff>28575</xdr:colOff>
                    <xdr:row>8</xdr:row>
                    <xdr:rowOff>19050</xdr:rowOff>
                  </from>
                  <to>
                    <xdr:col>13</xdr:col>
                    <xdr:colOff>619125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Drop Down 4">
              <controlPr locked="0" defaultSize="0" autoLine="0" autoPict="0">
                <anchor moveWithCells="1">
                  <from>
                    <xdr:col>12</xdr:col>
                    <xdr:colOff>19050</xdr:colOff>
                    <xdr:row>10</xdr:row>
                    <xdr:rowOff>0</xdr:rowOff>
                  </from>
                  <to>
                    <xdr:col>13</xdr:col>
                    <xdr:colOff>609600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Drop Down 5">
              <controlPr locked="0" defaultSize="0" autoLine="0" autoPict="0">
                <anchor moveWithCells="1">
                  <from>
                    <xdr:col>12</xdr:col>
                    <xdr:colOff>28575</xdr:colOff>
                    <xdr:row>17</xdr:row>
                    <xdr:rowOff>0</xdr:rowOff>
                  </from>
                  <to>
                    <xdr:col>13</xdr:col>
                    <xdr:colOff>609600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Drop Down 6">
              <controlPr locked="0" defaultSize="0" autoLine="0" autoPict="0">
                <anchor moveWithCells="1">
                  <from>
                    <xdr:col>12</xdr:col>
                    <xdr:colOff>28575</xdr:colOff>
                    <xdr:row>24</xdr:row>
                    <xdr:rowOff>19050</xdr:rowOff>
                  </from>
                  <to>
                    <xdr:col>13</xdr:col>
                    <xdr:colOff>619125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9" name="Drop Down 7">
              <controlPr locked="0" defaultSize="0" autoLine="0" autoPict="0">
                <anchor moveWithCells="1">
                  <from>
                    <xdr:col>12</xdr:col>
                    <xdr:colOff>28575</xdr:colOff>
                    <xdr:row>31</xdr:row>
                    <xdr:rowOff>28575</xdr:rowOff>
                  </from>
                  <to>
                    <xdr:col>13</xdr:col>
                    <xdr:colOff>619125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0" name="Drop Down 8">
              <controlPr locked="0" defaultSize="0" autoLine="0" autoPict="0">
                <anchor moveWithCells="1">
                  <from>
                    <xdr:col>12</xdr:col>
                    <xdr:colOff>19050</xdr:colOff>
                    <xdr:row>38</xdr:row>
                    <xdr:rowOff>9525</xdr:rowOff>
                  </from>
                  <to>
                    <xdr:col>13</xdr:col>
                    <xdr:colOff>609600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tabColor theme="4" tint="0.59999389629810485"/>
    <pageSetUpPr fitToPage="1"/>
  </sheetPr>
  <dimension ref="A1:AO64"/>
  <sheetViews>
    <sheetView showGridLines="0" zoomScale="115" zoomScaleNormal="115" workbookViewId="0">
      <selection activeCell="E10" sqref="E10:F12"/>
    </sheetView>
  </sheetViews>
  <sheetFormatPr baseColWidth="10" defaultColWidth="11.42578125" defaultRowHeight="15" x14ac:dyDescent="0.2"/>
  <cols>
    <col min="1" max="1" width="7.7109375" style="17" customWidth="1"/>
    <col min="2" max="2" width="4.42578125" style="17" customWidth="1"/>
    <col min="3" max="3" width="6" style="17" customWidth="1"/>
    <col min="4" max="4" width="17.42578125" style="17" bestFit="1" customWidth="1"/>
    <col min="5" max="10" width="9.28515625" style="17" customWidth="1"/>
    <col min="11" max="12" width="11.5703125" style="17" customWidth="1"/>
    <col min="13" max="13" width="9.28515625" style="17" customWidth="1"/>
    <col min="14" max="14" width="9.42578125" style="19" customWidth="1"/>
    <col min="15" max="16" width="11.42578125" style="17"/>
    <col min="17" max="29" width="11.42578125" style="17" hidden="1" customWidth="1"/>
    <col min="30" max="30" width="2.5703125" style="17" hidden="1" customWidth="1"/>
    <col min="31" max="32" width="2.5703125" style="67" hidden="1" customWidth="1"/>
    <col min="33" max="33" width="5.28515625" style="67" hidden="1" customWidth="1"/>
    <col min="34" max="34" width="4.85546875" style="17" hidden="1" customWidth="1"/>
    <col min="35" max="35" width="2.5703125" style="17" hidden="1" customWidth="1"/>
    <col min="36" max="36" width="12" style="17" hidden="1" customWidth="1"/>
    <col min="37" max="37" width="8.140625" style="17" hidden="1" customWidth="1"/>
    <col min="38" max="38" width="8.28515625" style="17" hidden="1" customWidth="1"/>
    <col min="39" max="39" width="15.7109375" style="17" hidden="1" customWidth="1"/>
    <col min="40" max="41" width="11.42578125" style="17" hidden="1" customWidth="1"/>
    <col min="42" max="16384" width="11.42578125" style="17"/>
  </cols>
  <sheetData>
    <row r="1" spans="1:39" ht="25.5" x14ac:dyDescent="0.35">
      <c r="A1" s="345" t="s">
        <v>13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7"/>
      <c r="AM1" s="17">
        <f>IF(($C$13=6)*AND($AL$13&gt;$L$13),$AL$13,$L$13)</f>
        <v>0</v>
      </c>
    </row>
    <row r="2" spans="1:39" ht="36" customHeight="1" x14ac:dyDescent="0.2"/>
    <row r="3" spans="1:39" ht="18.75" customHeight="1" x14ac:dyDescent="0.25">
      <c r="A3" s="83">
        <f>Person!$G$2</f>
        <v>0</v>
      </c>
      <c r="B3" s="54"/>
      <c r="C3" s="54"/>
      <c r="D3" s="54"/>
      <c r="E3" s="54"/>
      <c r="F3" s="55"/>
      <c r="K3" s="348" t="s">
        <v>58</v>
      </c>
      <c r="L3" s="348"/>
      <c r="M3" s="314">
        <f>IF(M4=1,Person!G14, IF(M4=2,Person!O14,IF(M4=3,Person!W14,IF(M4=4,Person!AE14,"FALSCH"))))</f>
        <v>0</v>
      </c>
      <c r="N3" s="314"/>
    </row>
    <row r="4" spans="1:39" ht="18.75" customHeight="1" x14ac:dyDescent="0.25">
      <c r="A4" s="84">
        <f>Person!$G$3</f>
        <v>0</v>
      </c>
      <c r="B4" s="56"/>
      <c r="C4" s="56"/>
      <c r="D4" s="56"/>
      <c r="E4" s="56"/>
      <c r="F4" s="57"/>
      <c r="K4" s="348" t="s">
        <v>59</v>
      </c>
      <c r="L4" s="348"/>
      <c r="M4" s="53">
        <v>1</v>
      </c>
      <c r="N4" s="68"/>
      <c r="AM4" s="17">
        <f>IF($C$13=6+AND($AL$13&lt;$L$13),$AL$13,$L$13)</f>
        <v>0</v>
      </c>
    </row>
    <row r="5" spans="1:39" s="60" customFormat="1" ht="39" customHeight="1" x14ac:dyDescent="0.4">
      <c r="A5" s="59">
        <v>44866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AE5" s="70"/>
      <c r="AF5" s="70"/>
      <c r="AG5" s="70"/>
      <c r="AM5" s="17"/>
    </row>
    <row r="6" spans="1:39" ht="21" customHeight="1" x14ac:dyDescent="0.2">
      <c r="A6" s="61"/>
      <c r="B6" s="61"/>
      <c r="C6" s="61"/>
      <c r="N6" s="17"/>
      <c r="AM6" s="17">
        <f>IF(AND($C$13=6,$AL$13&gt;$L$13),$AL$13,$L$13)</f>
        <v>0</v>
      </c>
    </row>
    <row r="7" spans="1:39" ht="24" customHeight="1" x14ac:dyDescent="0.25">
      <c r="A7" s="22" t="s">
        <v>14</v>
      </c>
      <c r="B7" s="23"/>
      <c r="C7" s="24" t="s">
        <v>15</v>
      </c>
      <c r="D7" s="25" t="s">
        <v>52</v>
      </c>
      <c r="E7" s="26" t="s">
        <v>16</v>
      </c>
      <c r="F7" s="26"/>
      <c r="G7" s="27" t="s">
        <v>17</v>
      </c>
      <c r="H7" s="26"/>
      <c r="I7" s="27" t="s">
        <v>18</v>
      </c>
      <c r="J7" s="28"/>
      <c r="K7" s="29" t="s">
        <v>14</v>
      </c>
      <c r="L7" s="30" t="s">
        <v>14</v>
      </c>
      <c r="M7" s="31" t="s">
        <v>19</v>
      </c>
      <c r="N7" s="31" t="s">
        <v>19</v>
      </c>
      <c r="O7" s="334" t="s">
        <v>72</v>
      </c>
      <c r="P7" s="335"/>
    </row>
    <row r="8" spans="1:39" ht="24" customHeight="1" x14ac:dyDescent="0.25">
      <c r="A8" s="32"/>
      <c r="B8" s="33"/>
      <c r="C8" s="34" t="s">
        <v>20</v>
      </c>
      <c r="D8" s="35" t="s">
        <v>51</v>
      </c>
      <c r="E8" s="36" t="s">
        <v>21</v>
      </c>
      <c r="F8" s="37" t="s">
        <v>22</v>
      </c>
      <c r="G8" s="37" t="s">
        <v>21</v>
      </c>
      <c r="H8" s="37" t="s">
        <v>22</v>
      </c>
      <c r="I8" s="37" t="s">
        <v>21</v>
      </c>
      <c r="J8" s="35" t="s">
        <v>22</v>
      </c>
      <c r="K8" s="36" t="s">
        <v>23</v>
      </c>
      <c r="L8" s="38" t="s">
        <v>24</v>
      </c>
      <c r="M8" s="39" t="s">
        <v>23</v>
      </c>
      <c r="N8" s="39" t="s">
        <v>24</v>
      </c>
      <c r="O8" s="340"/>
      <c r="P8" s="341"/>
      <c r="AD8" s="342" t="s">
        <v>68</v>
      </c>
      <c r="AE8" s="343"/>
      <c r="AF8" s="343"/>
      <c r="AG8" s="343"/>
      <c r="AH8" s="343"/>
      <c r="AI8" s="344"/>
      <c r="AJ8" s="17" t="s">
        <v>16</v>
      </c>
      <c r="AK8" s="17" t="s">
        <v>69</v>
      </c>
      <c r="AL8" s="17" t="s">
        <v>70</v>
      </c>
      <c r="AM8" s="17" t="s">
        <v>71</v>
      </c>
    </row>
    <row r="9" spans="1:39" ht="24" customHeight="1" x14ac:dyDescent="0.2">
      <c r="A9" s="13">
        <f>Kalender!B309</f>
        <v>44866</v>
      </c>
      <c r="B9" s="194" t="str">
        <f>Kalender!C309</f>
        <v>Di</v>
      </c>
      <c r="C9" s="205">
        <v>2</v>
      </c>
      <c r="D9" s="206" t="str">
        <f>IF(C9=0,"arbeitsfreier Tag",IF(C9=1,"AZ",IF(C9=2,"gesetzl. Feiertag",IF(C9=3,"Tarifurlaub",IF(C9=4,"Sonderurlaub",IF(C9=5,"krank (Arbeitsunfähigkeit)",IF(C9=6,"Aus-/Weiterbildung/Dienstreise","Zeitausgleich")))))))</f>
        <v>gesetzl. Feiertag</v>
      </c>
      <c r="E9" s="207"/>
      <c r="F9" s="208"/>
      <c r="G9" s="208"/>
      <c r="H9" s="208"/>
      <c r="I9" s="208"/>
      <c r="J9" s="209"/>
      <c r="K9" s="210">
        <f>IF(C9=0,AL9,IF(C9=1,AL9,IF(C9=2,L9,IF(C9=3,L9,IF(C9=4,L9,IF(C9=5,L9,IF(C9=6,AM9,IF(C9=7,0,"falsch"))))))))</f>
        <v>0</v>
      </c>
      <c r="L9" s="211">
        <f>SUM(AI9)</f>
        <v>0</v>
      </c>
      <c r="M9" s="52">
        <v>5</v>
      </c>
      <c r="N9" s="273"/>
      <c r="O9" s="338"/>
      <c r="P9" s="339"/>
      <c r="AC9" s="17" t="str">
        <f>B9</f>
        <v>Di</v>
      </c>
      <c r="AD9" s="17">
        <f t="shared" ref="AD9:AD38" si="0">SUM($M$4)</f>
        <v>1</v>
      </c>
      <c r="AE9" s="67">
        <f>SUM($M$9)</f>
        <v>5</v>
      </c>
      <c r="AF9" s="67">
        <f>VLOOKUP(AC9,Varianten_Kombi!$L$4:$M$10,2,0)</f>
        <v>2</v>
      </c>
      <c r="AG9" s="67" t="str">
        <f>CONCATENATE(AD9,AE9,AF9)</f>
        <v>152</v>
      </c>
      <c r="AH9" s="17" t="str">
        <f>B9</f>
        <v>Di</v>
      </c>
      <c r="AI9" s="17">
        <f>VLOOKUP(AG9,Varianten_Kombi!$E$4:$G$143,3)</f>
        <v>0</v>
      </c>
      <c r="AJ9" s="49">
        <f>(F9-E9)*24</f>
        <v>0</v>
      </c>
      <c r="AK9" s="49">
        <f>((H9-G9)+(J9-I9))*24</f>
        <v>0</v>
      </c>
      <c r="AL9" s="139">
        <f>IF(AJ9&gt;9.5,IF(AK9&gt;0.75,(AJ9-AK9),(AJ9-0.75)),IF(AJ9&gt;6,IF(AK9&gt;0.5,(AJ9-AK9),(AJ9-0.5)),IF(AJ9&lt;=6,(AJ9-AK9))))</f>
        <v>0</v>
      </c>
      <c r="AM9" s="17">
        <f>IF((C9=6)*AND(AL9&gt;L9),AL9,L9)</f>
        <v>0</v>
      </c>
    </row>
    <row r="10" spans="1:39" ht="24" customHeight="1" x14ac:dyDescent="0.2">
      <c r="A10" s="13">
        <f>Kalender!B310</f>
        <v>44867</v>
      </c>
      <c r="B10" s="194" t="str">
        <f>Kalender!C310</f>
        <v>Mi</v>
      </c>
      <c r="C10" s="3">
        <v>1</v>
      </c>
      <c r="D10" s="14" t="str">
        <f t="shared" ref="D10:D13" si="1">IF(C10=0,"arbeitsfreier Tag",IF(C10=1,"AZ",IF(C10=2,"gesetzl. Feiertag",IF(C10=3,"Tarifurlaub",IF(C10=4,"Sonderurlaub",IF(C10=5,"krank (Arbeitsunfähigkeit)",IF(C10=6,"Aus-/Weiterbildung/Dienstreise","Zeitausgleich")))))))</f>
        <v>AZ</v>
      </c>
      <c r="E10" s="278"/>
      <c r="F10" s="278"/>
      <c r="G10" s="5"/>
      <c r="H10" s="5"/>
      <c r="I10" s="5"/>
      <c r="J10" s="11"/>
      <c r="K10" s="40">
        <f t="shared" ref="K10:K13" si="2">IF(C10=0,AL10,IF(C10=1,AL10,IF(C10=2,L10,IF(C10=3,L10,IF(C10=4,L10,IF(C10=5,L10,IF(C10=6,AM10,IF(C10=7,0,"falsch"))))))))</f>
        <v>0</v>
      </c>
      <c r="L10" s="41">
        <f>SUM(AI10)</f>
        <v>0</v>
      </c>
      <c r="M10" s="52"/>
      <c r="N10" s="273"/>
      <c r="O10" s="331"/>
      <c r="P10" s="332"/>
      <c r="AC10" s="17" t="str">
        <f t="shared" ref="AC10:AC38" si="3">B10</f>
        <v>Mi</v>
      </c>
      <c r="AD10" s="17">
        <f t="shared" si="0"/>
        <v>1</v>
      </c>
      <c r="AE10" s="67">
        <f t="shared" ref="AE10:AE14" si="4">SUM($M$9)</f>
        <v>5</v>
      </c>
      <c r="AF10" s="67">
        <f>VLOOKUP(AC10,Varianten_Kombi!$L$4:$M$10,2,0)</f>
        <v>3</v>
      </c>
      <c r="AG10" s="67" t="str">
        <f t="shared" ref="AG10:AG13" si="5">CONCATENATE(AD10,AE10,AF10)</f>
        <v>153</v>
      </c>
      <c r="AH10" s="17" t="str">
        <f t="shared" ref="AH10:AH13" si="6">B10</f>
        <v>Mi</v>
      </c>
      <c r="AI10" s="17">
        <f>VLOOKUP(AG10,Varianten_Kombi!$E$4:$G$143,3)</f>
        <v>0</v>
      </c>
      <c r="AJ10" s="49">
        <f>(F10-E10)*24</f>
        <v>0</v>
      </c>
      <c r="AK10" s="49">
        <f>((H10-G10)+(J10-I10))*24</f>
        <v>0</v>
      </c>
      <c r="AL10" s="139">
        <f t="shared" ref="AL10:AL13" si="7">IF(AJ10&gt;9.5,IF(AK10&gt;0.75,(AJ10-AK10),(AJ10-0.75)),IF(AJ10&gt;6,IF(AK10&gt;0.5,(AJ10-AK10),(AJ10-0.5)),IF(AJ10&lt;=6,(AJ10-AK10))))</f>
        <v>0</v>
      </c>
      <c r="AM10" s="17">
        <f>IF((C10=6)*AND(AL10&gt;L10),AL10,L10)</f>
        <v>0</v>
      </c>
    </row>
    <row r="11" spans="1:39" ht="24" customHeight="1" x14ac:dyDescent="0.2">
      <c r="A11" s="13">
        <f>Kalender!B311</f>
        <v>44868</v>
      </c>
      <c r="B11" s="194" t="str">
        <f>Kalender!C311</f>
        <v>Do</v>
      </c>
      <c r="C11" s="3">
        <v>1</v>
      </c>
      <c r="D11" s="14" t="str">
        <f t="shared" si="1"/>
        <v>AZ</v>
      </c>
      <c r="E11" s="278"/>
      <c r="F11" s="278"/>
      <c r="G11" s="5"/>
      <c r="H11" s="5"/>
      <c r="I11" s="5"/>
      <c r="J11" s="11"/>
      <c r="K11" s="40">
        <f t="shared" si="2"/>
        <v>0</v>
      </c>
      <c r="L11" s="41">
        <f>SUM(AI11)</f>
        <v>0</v>
      </c>
      <c r="M11" s="19"/>
      <c r="O11" s="331"/>
      <c r="P11" s="332"/>
      <c r="AC11" s="17" t="str">
        <f t="shared" si="3"/>
        <v>Do</v>
      </c>
      <c r="AD11" s="17">
        <f t="shared" si="0"/>
        <v>1</v>
      </c>
      <c r="AE11" s="67">
        <f t="shared" si="4"/>
        <v>5</v>
      </c>
      <c r="AF11" s="67">
        <f>VLOOKUP(AC11,Varianten_Kombi!$L$4:$M$10,2,0)</f>
        <v>4</v>
      </c>
      <c r="AG11" s="67" t="str">
        <f t="shared" si="5"/>
        <v>154</v>
      </c>
      <c r="AH11" s="17" t="str">
        <f t="shared" si="6"/>
        <v>Do</v>
      </c>
      <c r="AI11" s="17">
        <f>VLOOKUP(AG11,Varianten_Kombi!$E$4:$G$143,3)</f>
        <v>0</v>
      </c>
      <c r="AJ11" s="49">
        <f>(F11-E11)*24</f>
        <v>0</v>
      </c>
      <c r="AK11" s="49">
        <f>((H11-G11)+(J11-I11))*24</f>
        <v>0</v>
      </c>
      <c r="AL11" s="139">
        <f t="shared" si="7"/>
        <v>0</v>
      </c>
      <c r="AM11" s="17">
        <f>IF((C11=6)*AND(AL11&gt;L11),AL11,L11)</f>
        <v>0</v>
      </c>
    </row>
    <row r="12" spans="1:39" ht="24" customHeight="1" x14ac:dyDescent="0.2">
      <c r="A12" s="13">
        <f>Kalender!B312</f>
        <v>44869</v>
      </c>
      <c r="B12" s="194" t="str">
        <f>Kalender!C312</f>
        <v>Fr</v>
      </c>
      <c r="C12" s="3">
        <v>1</v>
      </c>
      <c r="D12" s="14" t="str">
        <f t="shared" si="1"/>
        <v>AZ</v>
      </c>
      <c r="E12" s="278"/>
      <c r="F12" s="278"/>
      <c r="G12" s="5"/>
      <c r="H12" s="5"/>
      <c r="I12" s="5"/>
      <c r="J12" s="11"/>
      <c r="K12" s="40">
        <f t="shared" si="2"/>
        <v>0</v>
      </c>
      <c r="L12" s="41">
        <f>SUM(AI12)</f>
        <v>0</v>
      </c>
      <c r="M12" s="19"/>
      <c r="O12" s="331"/>
      <c r="P12" s="332"/>
      <c r="AC12" s="17" t="str">
        <f t="shared" si="3"/>
        <v>Fr</v>
      </c>
      <c r="AD12" s="17">
        <f t="shared" si="0"/>
        <v>1</v>
      </c>
      <c r="AE12" s="67">
        <f t="shared" si="4"/>
        <v>5</v>
      </c>
      <c r="AF12" s="67">
        <f>VLOOKUP(AC12,Varianten_Kombi!$L$4:$M$10,2,0)</f>
        <v>5</v>
      </c>
      <c r="AG12" s="67" t="str">
        <f t="shared" si="5"/>
        <v>155</v>
      </c>
      <c r="AH12" s="17" t="str">
        <f t="shared" si="6"/>
        <v>Fr</v>
      </c>
      <c r="AI12" s="17">
        <f>VLOOKUP(AG12,Varianten_Kombi!$E$4:$G$143,3)</f>
        <v>0</v>
      </c>
      <c r="AJ12" s="49">
        <f>(F12-E12)*24</f>
        <v>0</v>
      </c>
      <c r="AK12" s="49">
        <f>((H12-G12)+(J12-I12))*24</f>
        <v>0</v>
      </c>
      <c r="AL12" s="139">
        <f t="shared" si="7"/>
        <v>0</v>
      </c>
      <c r="AM12" s="17">
        <f>IF((C12=6)*AND(AL12&gt;L12),AL12,L12)</f>
        <v>0</v>
      </c>
    </row>
    <row r="13" spans="1:39" ht="24" customHeight="1" x14ac:dyDescent="0.2">
      <c r="A13" s="13">
        <f>Kalender!B313</f>
        <v>44870</v>
      </c>
      <c r="B13" s="194" t="str">
        <f>Kalender!C313</f>
        <v>Sa</v>
      </c>
      <c r="C13" s="1">
        <v>0</v>
      </c>
      <c r="D13" s="15" t="str">
        <f t="shared" si="1"/>
        <v>arbeitsfreier Tag</v>
      </c>
      <c r="E13" s="8"/>
      <c r="F13" s="7"/>
      <c r="G13" s="7"/>
      <c r="H13" s="7"/>
      <c r="I13" s="7"/>
      <c r="J13" s="183"/>
      <c r="K13" s="50">
        <f t="shared" si="2"/>
        <v>0</v>
      </c>
      <c r="L13" s="48">
        <f t="shared" ref="L13:L14" si="8">SUM(AI13)</f>
        <v>0</v>
      </c>
      <c r="M13" s="51"/>
      <c r="N13" s="17"/>
      <c r="O13" s="331"/>
      <c r="P13" s="332"/>
      <c r="AC13" s="17" t="str">
        <f t="shared" si="3"/>
        <v>Sa</v>
      </c>
      <c r="AD13" s="17">
        <f>SUM($M$4)</f>
        <v>1</v>
      </c>
      <c r="AE13" s="67">
        <f t="shared" si="4"/>
        <v>5</v>
      </c>
      <c r="AF13" s="67">
        <f>VLOOKUP(AC13,Varianten_Kombi!$L$4:$M$10,2,0)</f>
        <v>6</v>
      </c>
      <c r="AG13" s="67" t="str">
        <f t="shared" si="5"/>
        <v>156</v>
      </c>
      <c r="AH13" s="17" t="str">
        <f t="shared" si="6"/>
        <v>Sa</v>
      </c>
      <c r="AI13" s="17">
        <f>VLOOKUP(AG13,Varianten_Kombi!$E$4:$G$143,3)</f>
        <v>0</v>
      </c>
      <c r="AJ13" s="49">
        <f t="shared" ref="AJ13" si="9">(F13-E13)*24</f>
        <v>0</v>
      </c>
      <c r="AK13" s="49">
        <f t="shared" ref="AK13" si="10">((H13-G13)+(J13-I13))*24</f>
        <v>0</v>
      </c>
      <c r="AL13" s="139">
        <f t="shared" si="7"/>
        <v>0</v>
      </c>
      <c r="AM13" s="17">
        <f t="shared" ref="AM13" si="11">IF((C13=6)*AND(AL13&gt;L13),AL13,L13)</f>
        <v>0</v>
      </c>
    </row>
    <row r="14" spans="1:39" ht="24" customHeight="1" x14ac:dyDescent="0.2">
      <c r="A14" s="13">
        <f>Kalender!B314</f>
        <v>44871</v>
      </c>
      <c r="B14" s="194" t="str">
        <f>Kalender!C314</f>
        <v>So</v>
      </c>
      <c r="C14" s="1">
        <v>0</v>
      </c>
      <c r="D14" s="15" t="str">
        <f t="shared" ref="D14" si="12">IF(C14=0,"arbeitsfreier Tag",IF(C14=1,"AZ",IF(C14=2,"gesetzl. Feiertag",IF(C14=3,"Tarifurlaub",IF(C14=4,"Sonderurlaub",IF(C14=5,"krank (Arbeitsunfähigkeit)",IF(C14=6,"Aus-/Weiterbildung/Dienstreise","Zeitausgleich")))))))</f>
        <v>arbeitsfreier Tag</v>
      </c>
      <c r="E14" s="8"/>
      <c r="F14" s="7"/>
      <c r="G14" s="7"/>
      <c r="H14" s="7"/>
      <c r="I14" s="7"/>
      <c r="J14" s="183"/>
      <c r="K14" s="50">
        <f t="shared" ref="K14" si="13">IF(C14=0,AL14,IF(C14=1,AL14,IF(C14=2,L14,IF(C14=3,L14,IF(C14=4,L14,IF(C14=5,L14,IF(C14=6,AM14,IF(C14=7,0,"falsch"))))))))</f>
        <v>0</v>
      </c>
      <c r="L14" s="48">
        <f t="shared" si="8"/>
        <v>0</v>
      </c>
      <c r="M14" s="46">
        <f>SUM(K9:K14)</f>
        <v>0</v>
      </c>
      <c r="N14" s="175">
        <f>SUM(L9:L14)</f>
        <v>0</v>
      </c>
      <c r="O14" s="331"/>
      <c r="P14" s="332"/>
      <c r="AC14" s="17" t="str">
        <f t="shared" si="3"/>
        <v>So</v>
      </c>
      <c r="AD14" s="17">
        <f t="shared" si="0"/>
        <v>1</v>
      </c>
      <c r="AE14" s="67">
        <f t="shared" si="4"/>
        <v>5</v>
      </c>
      <c r="AF14" s="67">
        <f>VLOOKUP(AC14,Varianten_Kombi!$L$4:$M$10,2,0)</f>
        <v>7</v>
      </c>
      <c r="AG14" s="67" t="str">
        <f t="shared" ref="AG14:AG35" si="14">CONCATENATE(AD14,AE14,AF14)</f>
        <v>157</v>
      </c>
      <c r="AH14" s="17" t="str">
        <f t="shared" ref="AH14:AH35" si="15">B14</f>
        <v>So</v>
      </c>
      <c r="AI14" s="17">
        <f>VLOOKUP(AG14,Varianten_Kombi!$E$4:$G$143,3)</f>
        <v>0</v>
      </c>
      <c r="AJ14" s="49">
        <f t="shared" ref="AJ14:AJ35" si="16">(F14-E14)*24</f>
        <v>0</v>
      </c>
      <c r="AK14" s="49">
        <f t="shared" ref="AK14:AK35" si="17">((H14-G14)+(J14-I14))*24</f>
        <v>0</v>
      </c>
      <c r="AL14" s="139">
        <f t="shared" ref="AL14:AL35" si="18">IF(AJ14&gt;9.5,IF(AK14&gt;0.75,(AJ14-AK14),(AJ14-0.75)),IF(AJ14&gt;6,IF(AK14&gt;0.5,(AJ14-AK14),(AJ14-0.5)),IF(AJ14&lt;=6,(AJ14-AK14))))</f>
        <v>0</v>
      </c>
      <c r="AM14" s="17">
        <f t="shared" ref="AM14:AM35" si="19">IF((C14=6)*AND(AL14&gt;L14),AL14,L14)</f>
        <v>0</v>
      </c>
    </row>
    <row r="15" spans="1:39" ht="24" customHeight="1" x14ac:dyDescent="0.2">
      <c r="A15" s="13">
        <f>Kalender!B315</f>
        <v>44872</v>
      </c>
      <c r="B15" s="194" t="str">
        <f>Kalender!C315</f>
        <v>Mo</v>
      </c>
      <c r="C15" s="3">
        <v>1</v>
      </c>
      <c r="D15" s="14" t="str">
        <f>IF(C15=0,"arbeitsfreier Tag",IF(C15=1,"AZ",IF(C15=2,"gesetzl. Feiertag",IF(C15=3,"Tarifurlaub",IF(C15=4,"Sonderurlaub",IF(C15=5,"krank (Arbeitsunfähigkeit)",IF(C15=6,"Aus-/Weiterbildung/Dienstreise","Zeitausgleich")))))))</f>
        <v>AZ</v>
      </c>
      <c r="E15" s="278"/>
      <c r="F15" s="278"/>
      <c r="G15" s="5"/>
      <c r="H15" s="5"/>
      <c r="I15" s="5"/>
      <c r="J15" s="11"/>
      <c r="K15" s="40">
        <f>IF(C15=0,AL15,IF(C15=1,AL15,IF(C15=2,L15,IF(C15=3,L15,IF(C15=4,L15,IF(C15=5,L15,IF(C15=6,AM15,IF(C15=7,0,"falsch"))))))))</f>
        <v>0</v>
      </c>
      <c r="L15" s="41">
        <f>SUM(AI15)</f>
        <v>0</v>
      </c>
      <c r="M15" s="52">
        <v>1</v>
      </c>
      <c r="N15" s="275"/>
      <c r="O15" s="331"/>
      <c r="P15" s="332"/>
      <c r="AC15" s="17" t="str">
        <f t="shared" si="3"/>
        <v>Mo</v>
      </c>
      <c r="AD15" s="17">
        <f t="shared" si="0"/>
        <v>1</v>
      </c>
      <c r="AE15" s="67">
        <f>SUM($M$15)</f>
        <v>1</v>
      </c>
      <c r="AF15" s="67">
        <f>VLOOKUP(AC15,Varianten_Kombi!$L$4:$M$10,2,0)</f>
        <v>1</v>
      </c>
      <c r="AG15" s="67" t="str">
        <f>CONCATENATE(AD15,AE15,AF15)</f>
        <v>111</v>
      </c>
      <c r="AH15" s="17" t="str">
        <f>B15</f>
        <v>Mo</v>
      </c>
      <c r="AI15" s="17">
        <f>VLOOKUP(AG15,Varianten_Kombi!$E$4:$G$143,3)</f>
        <v>0</v>
      </c>
      <c r="AJ15" s="49">
        <f>(F15-E15)*24</f>
        <v>0</v>
      </c>
      <c r="AK15" s="49">
        <f>((H15-G15)+(J15-I15))*24</f>
        <v>0</v>
      </c>
      <c r="AL15" s="139">
        <f>IF(AJ15&gt;9.5,IF(AK15&gt;0.75,(AJ15-AK15),(AJ15-0.75)),IF(AJ15&gt;6,IF(AK15&gt;0.5,(AJ15-AK15),(AJ15-0.5)),IF(AJ15&lt;=6,(AJ15-AK15))))</f>
        <v>0</v>
      </c>
      <c r="AM15" s="17">
        <f>IF((C15=6)*AND(AL15&gt;L15),AL15,L15)</f>
        <v>0</v>
      </c>
    </row>
    <row r="16" spans="1:39" ht="24" customHeight="1" x14ac:dyDescent="0.2">
      <c r="A16" s="13">
        <f>Kalender!B316</f>
        <v>44873</v>
      </c>
      <c r="B16" s="194" t="str">
        <f>Kalender!C316</f>
        <v>Di</v>
      </c>
      <c r="C16" s="3">
        <v>1</v>
      </c>
      <c r="D16" s="14" t="str">
        <f>IF(C16=0,"arbeitsfreier Tag",IF(C16=1,"AZ",IF(C16=2,"gesetzl. Feiertag",IF(C16=3,"Tarifurlaub",IF(C16=4,"Sonderurlaub",IF(C16=5,"krank (Arbeitsunfähigkeit)",IF(C16=6,"Aus-/Weiterbildung/Dienstreise","Zeitausgleich")))))))</f>
        <v>AZ</v>
      </c>
      <c r="E16" s="278"/>
      <c r="F16" s="278"/>
      <c r="G16" s="5"/>
      <c r="H16" s="5"/>
      <c r="I16" s="5"/>
      <c r="J16" s="11"/>
      <c r="K16" s="40">
        <f>IF(C16=0,AL16,IF(C16=1,AL16,IF(C16=2,L16,IF(C16=3,L16,IF(C16=4,L16,IF(C16=5,L16,IF(C16=6,AM16,IF(C16=7,0,"falsch"))))))))</f>
        <v>0</v>
      </c>
      <c r="L16" s="41">
        <f>SUM(AI16)</f>
        <v>0</v>
      </c>
      <c r="M16" s="52"/>
      <c r="N16" s="275"/>
      <c r="O16" s="331"/>
      <c r="P16" s="332"/>
      <c r="AC16" s="17" t="str">
        <f t="shared" si="3"/>
        <v>Di</v>
      </c>
      <c r="AD16" s="17">
        <f t="shared" si="0"/>
        <v>1</v>
      </c>
      <c r="AE16" s="67">
        <f>SUM($M$15)</f>
        <v>1</v>
      </c>
      <c r="AF16" s="67">
        <f>VLOOKUP(AC16,Varianten_Kombi!$L$4:$M$10,2,0)</f>
        <v>2</v>
      </c>
      <c r="AG16" s="67" t="str">
        <f>CONCATENATE(AD16,AE16,AF16)</f>
        <v>112</v>
      </c>
      <c r="AH16" s="17" t="str">
        <f>B16</f>
        <v>Di</v>
      </c>
      <c r="AI16" s="17">
        <f>VLOOKUP(AG16,Varianten_Kombi!$E$4:$G$143,3)</f>
        <v>0</v>
      </c>
      <c r="AJ16" s="49">
        <f>(F16-E16)*24</f>
        <v>0</v>
      </c>
      <c r="AK16" s="49">
        <f>((H16-G16)+(J16-I16))*24</f>
        <v>0</v>
      </c>
      <c r="AL16" s="139">
        <f>IF(AJ16&gt;9.5,IF(AK16&gt;0.75,(AJ16-AK16),(AJ16-0.75)),IF(AJ16&gt;6,IF(AK16&gt;0.5,(AJ16-AK16),(AJ16-0.5)),IF(AJ16&lt;=6,(AJ16-AK16))))</f>
        <v>0</v>
      </c>
      <c r="AM16" s="17">
        <f>IF((C16=6)*AND(AL16&gt;L16),AL16,L16)</f>
        <v>0</v>
      </c>
    </row>
    <row r="17" spans="1:39" ht="24" customHeight="1" x14ac:dyDescent="0.2">
      <c r="A17" s="13">
        <f>Kalender!B317</f>
        <v>44874</v>
      </c>
      <c r="B17" s="194" t="str">
        <f>Kalender!C317</f>
        <v>Mi</v>
      </c>
      <c r="C17" s="3">
        <v>1</v>
      </c>
      <c r="D17" s="14" t="str">
        <f>IF(C17=0,"arbeitsfreier Tag",IF(C17=1,"AZ",IF(C17=2,"gesetzl. Feiertag",IF(C17=3,"Tarifurlaub",IF(C17=4,"Sonderurlaub",IF(C17=5,"krank (Arbeitsunfähigkeit)",IF(C17=6,"Aus-/Weiterbildung/Dienstreise","Zeitausgleich")))))))</f>
        <v>AZ</v>
      </c>
      <c r="E17" s="278"/>
      <c r="F17" s="278"/>
      <c r="G17" s="5"/>
      <c r="H17" s="5"/>
      <c r="I17" s="5"/>
      <c r="J17" s="11"/>
      <c r="K17" s="40">
        <f>IF(C17=0,AL17,IF(C17=1,AL17,IF(C17=2,L17,IF(C17=3,L17,IF(C17=4,L17,IF(C17=5,L17,IF(C17=6,AM17,IF(C17=7,0,"falsch"))))))))</f>
        <v>0</v>
      </c>
      <c r="L17" s="41">
        <f>SUM(AI17)</f>
        <v>0</v>
      </c>
      <c r="M17" s="19"/>
      <c r="O17" s="331"/>
      <c r="P17" s="332"/>
      <c r="AC17" s="17" t="str">
        <f t="shared" si="3"/>
        <v>Mi</v>
      </c>
      <c r="AD17" s="17">
        <f t="shared" si="0"/>
        <v>1</v>
      </c>
      <c r="AE17" s="67">
        <f t="shared" ref="AE17:AE21" si="20">SUM($M$15)</f>
        <v>1</v>
      </c>
      <c r="AF17" s="67">
        <f>VLOOKUP(AC17,Varianten_Kombi!$L$4:$M$10,2,0)</f>
        <v>3</v>
      </c>
      <c r="AG17" s="67" t="str">
        <f>CONCATENATE(AD17,AE17,AF17)</f>
        <v>113</v>
      </c>
      <c r="AH17" s="17" t="str">
        <f>B17</f>
        <v>Mi</v>
      </c>
      <c r="AI17" s="17">
        <f>VLOOKUP(AG17,Varianten_Kombi!$E$4:$G$143,3)</f>
        <v>0</v>
      </c>
      <c r="AJ17" s="49">
        <f>(F17-E17)*24</f>
        <v>0</v>
      </c>
      <c r="AK17" s="49">
        <f>((H17-G17)+(J17-I17))*24</f>
        <v>0</v>
      </c>
      <c r="AL17" s="139">
        <f>IF(AJ17&gt;9.5,IF(AK17&gt;0.75,(AJ17-AK17),(AJ17-0.75)),IF(AJ17&gt;6,IF(AK17&gt;0.5,(AJ17-AK17),(AJ17-0.5)),IF(AJ17&lt;=6,(AJ17-AK17))))</f>
        <v>0</v>
      </c>
      <c r="AM17" s="17">
        <f>IF((C17=6)*AND(AL17&gt;L17),AL17,L17)</f>
        <v>0</v>
      </c>
    </row>
    <row r="18" spans="1:39" ht="24" customHeight="1" x14ac:dyDescent="0.2">
      <c r="A18" s="13">
        <f>Kalender!B318</f>
        <v>44875</v>
      </c>
      <c r="B18" s="194" t="str">
        <f>Kalender!C318</f>
        <v>Do</v>
      </c>
      <c r="C18" s="3">
        <v>1</v>
      </c>
      <c r="D18" s="14" t="str">
        <f>IF(C18=0,"arbeitsfreier Tag",IF(C18=1,"AZ",IF(C18=2,"gesetzl. Feiertag",IF(C18=3,"Tarifurlaub",IF(C18=4,"Sonderurlaub",IF(C18=5,"krank (Arbeitsunfähigkeit)",IF(C18=6,"Aus-/Weiterbildung/Dienstreise","Zeitausgleich")))))))</f>
        <v>AZ</v>
      </c>
      <c r="E18" s="278"/>
      <c r="F18" s="278"/>
      <c r="G18" s="5"/>
      <c r="H18" s="5"/>
      <c r="I18" s="5"/>
      <c r="J18" s="11"/>
      <c r="K18" s="40">
        <f>IF(C18=0,AL18,IF(C18=1,AL18,IF(C18=2,L18,IF(C18=3,L18,IF(C18=4,L18,IF(C18=5,L18,IF(C18=6,AM18,IF(C18=7,0,"falsch"))))))))</f>
        <v>0</v>
      </c>
      <c r="L18" s="41">
        <f>SUM(AI18)</f>
        <v>0</v>
      </c>
      <c r="M18" s="19"/>
      <c r="O18" s="331"/>
      <c r="P18" s="332"/>
      <c r="AC18" s="17" t="str">
        <f t="shared" si="3"/>
        <v>Do</v>
      </c>
      <c r="AD18" s="17">
        <f t="shared" si="0"/>
        <v>1</v>
      </c>
      <c r="AE18" s="67">
        <f t="shared" si="20"/>
        <v>1</v>
      </c>
      <c r="AF18" s="67">
        <f>VLOOKUP(AC18,Varianten_Kombi!$L$4:$M$10,2,0)</f>
        <v>4</v>
      </c>
      <c r="AG18" s="67" t="str">
        <f>CONCATENATE(AD18,AE18,AF18)</f>
        <v>114</v>
      </c>
      <c r="AH18" s="17" t="str">
        <f>B18</f>
        <v>Do</v>
      </c>
      <c r="AI18" s="17">
        <f>VLOOKUP(AG18,Varianten_Kombi!$E$4:$G$143,3)</f>
        <v>0</v>
      </c>
      <c r="AJ18" s="49">
        <f>(F18-E18)*24</f>
        <v>0</v>
      </c>
      <c r="AK18" s="49">
        <f>((H18-G18)+(J18-I18))*24</f>
        <v>0</v>
      </c>
      <c r="AL18" s="139">
        <f>IF(AJ18&gt;9.5,IF(AK18&gt;0.75,(AJ18-AK18),(AJ18-0.75)),IF(AJ18&gt;6,IF(AK18&gt;0.5,(AJ18-AK18),(AJ18-0.5)),IF(AJ18&lt;=6,(AJ18-AK18))))</f>
        <v>0</v>
      </c>
      <c r="AM18" s="17">
        <f>IF((C18=6)*AND(AL18&gt;L18),AL18,L18)</f>
        <v>0</v>
      </c>
    </row>
    <row r="19" spans="1:39" ht="24" customHeight="1" x14ac:dyDescent="0.2">
      <c r="A19" s="13">
        <f>Kalender!B319</f>
        <v>44876</v>
      </c>
      <c r="B19" s="194" t="str">
        <f>Kalender!C319</f>
        <v>Fr</v>
      </c>
      <c r="C19" s="3">
        <v>1</v>
      </c>
      <c r="D19" s="14" t="str">
        <f>IF(C19=0,"arbeitsfreier Tag",IF(C19=1,"AZ",IF(C19=2,"gesetzl. Feiertag",IF(C19=3,"Tarifurlaub",IF(C19=4,"Sonderurlaub",IF(C19=5,"krank (Arbeitsunfähigkeit)",IF(C19=6,"Aus-/Weiterbildung/Dienstreise","Zeitausgleich")))))))</f>
        <v>AZ</v>
      </c>
      <c r="E19" s="278"/>
      <c r="F19" s="278"/>
      <c r="G19" s="5"/>
      <c r="H19" s="5"/>
      <c r="I19" s="5"/>
      <c r="J19" s="11"/>
      <c r="K19" s="40">
        <f>IF(C19=0,AL19,IF(C19=1,AL19,IF(C19=2,L19,IF(C19=3,L19,IF(C19=4,L19,IF(C19=5,L19,IF(C19=6,AM19,IF(C19=7,0,"falsch"))))))))</f>
        <v>0</v>
      </c>
      <c r="L19" s="41">
        <f>SUM(AI19)</f>
        <v>0</v>
      </c>
      <c r="M19" s="19"/>
      <c r="O19" s="331"/>
      <c r="P19" s="332"/>
      <c r="AC19" s="17" t="str">
        <f t="shared" si="3"/>
        <v>Fr</v>
      </c>
      <c r="AD19" s="17">
        <f t="shared" si="0"/>
        <v>1</v>
      </c>
      <c r="AE19" s="67">
        <f t="shared" si="20"/>
        <v>1</v>
      </c>
      <c r="AF19" s="67">
        <f>VLOOKUP(AC19,Varianten_Kombi!$L$4:$M$10,2,0)</f>
        <v>5</v>
      </c>
      <c r="AG19" s="67" t="str">
        <f>CONCATENATE(AD19,AE19,AF19)</f>
        <v>115</v>
      </c>
      <c r="AH19" s="17" t="str">
        <f>B19</f>
        <v>Fr</v>
      </c>
      <c r="AI19" s="17">
        <f>VLOOKUP(AG19,Varianten_Kombi!$E$4:$G$143,3)</f>
        <v>0</v>
      </c>
      <c r="AJ19" s="49">
        <f>(F19-E19)*24</f>
        <v>0</v>
      </c>
      <c r="AK19" s="49">
        <f>((H19-G19)+(J19-I19))*24</f>
        <v>0</v>
      </c>
      <c r="AL19" s="139">
        <f>IF(AJ19&gt;9.5,IF(AK19&gt;0.75,(AJ19-AK19),(AJ19-0.75)),IF(AJ19&gt;6,IF(AK19&gt;0.5,(AJ19-AK19),(AJ19-0.5)),IF(AJ19&lt;=6,(AJ19-AK19))))</f>
        <v>0</v>
      </c>
      <c r="AM19" s="17">
        <f>IF((C19=6)*AND(AL19&gt;L19),AL19,L19)</f>
        <v>0</v>
      </c>
    </row>
    <row r="20" spans="1:39" ht="24" customHeight="1" x14ac:dyDescent="0.2">
      <c r="A20" s="13">
        <f>Kalender!B320</f>
        <v>44877</v>
      </c>
      <c r="B20" s="194" t="str">
        <f>Kalender!C320</f>
        <v>Sa</v>
      </c>
      <c r="C20" s="1">
        <v>0</v>
      </c>
      <c r="D20" s="15" t="str">
        <f t="shared" ref="D20:D34" si="21">IF(C20=0,"arbeitsfreier Tag",IF(C20=1,"AZ",IF(C20=2,"gesetzl. Feiertag",IF(C20=3,"Tarifurlaub",IF(C20=4,"Sonderurlaub",IF(C20=5,"krank (Arbeitsunfähigkeit)",IF(C20=6,"Aus-/Weiterbildung/Dienstreise","Zeitausgleich")))))))</f>
        <v>arbeitsfreier Tag</v>
      </c>
      <c r="E20" s="8"/>
      <c r="F20" s="7"/>
      <c r="G20" s="7"/>
      <c r="H20" s="7"/>
      <c r="I20" s="7"/>
      <c r="J20" s="183"/>
      <c r="K20" s="50">
        <f t="shared" ref="K20:K34" si="22">IF(C20=0,AL20,IF(C20=1,AL20,IF(C20=2,L20,IF(C20=3,L20,IF(C20=4,L20,IF(C20=5,L20,IF(C20=6,AM20,IF(C20=7,0,"falsch"))))))))</f>
        <v>0</v>
      </c>
      <c r="L20" s="48">
        <f t="shared" ref="L20:L34" si="23">SUM(AI20)</f>
        <v>0</v>
      </c>
      <c r="M20" s="19"/>
      <c r="O20" s="331"/>
      <c r="P20" s="332"/>
      <c r="AC20" s="17" t="str">
        <f t="shared" si="3"/>
        <v>Sa</v>
      </c>
      <c r="AD20" s="17">
        <f t="shared" si="0"/>
        <v>1</v>
      </c>
      <c r="AE20" s="67">
        <f t="shared" si="20"/>
        <v>1</v>
      </c>
      <c r="AF20" s="67">
        <f>VLOOKUP(AC20,Varianten_Kombi!$L$4:$M$10,2,0)</f>
        <v>6</v>
      </c>
      <c r="AG20" s="67" t="str">
        <f t="shared" si="14"/>
        <v>116</v>
      </c>
      <c r="AH20" s="17" t="str">
        <f t="shared" si="15"/>
        <v>Sa</v>
      </c>
      <c r="AI20" s="17">
        <f>VLOOKUP(AG20,Varianten_Kombi!$E$4:$G$143,3)</f>
        <v>0</v>
      </c>
      <c r="AJ20" s="49">
        <f t="shared" si="16"/>
        <v>0</v>
      </c>
      <c r="AK20" s="49">
        <f t="shared" si="17"/>
        <v>0</v>
      </c>
      <c r="AL20" s="139">
        <f t="shared" si="18"/>
        <v>0</v>
      </c>
      <c r="AM20" s="17">
        <f t="shared" si="19"/>
        <v>0</v>
      </c>
    </row>
    <row r="21" spans="1:39" ht="24" customHeight="1" x14ac:dyDescent="0.2">
      <c r="A21" s="13">
        <f>Kalender!B321</f>
        <v>44878</v>
      </c>
      <c r="B21" s="194" t="str">
        <f>Kalender!C321</f>
        <v>So</v>
      </c>
      <c r="C21" s="1">
        <v>0</v>
      </c>
      <c r="D21" s="15" t="str">
        <f t="shared" ref="D21" si="24">IF(C21=0,"arbeitsfreier Tag",IF(C21=1,"AZ",IF(C21=2,"gesetzl. Feiertag",IF(C21=3,"Tarifurlaub",IF(C21=4,"Sonderurlaub",IF(C21=5,"krank (Arbeitsunfähigkeit)",IF(C21=6,"Aus-/Weiterbildung/Dienstreise","Zeitausgleich")))))))</f>
        <v>arbeitsfreier Tag</v>
      </c>
      <c r="E21" s="8"/>
      <c r="F21" s="7"/>
      <c r="G21" s="7"/>
      <c r="H21" s="7"/>
      <c r="I21" s="7"/>
      <c r="J21" s="183"/>
      <c r="K21" s="50">
        <f t="shared" ref="K21" si="25">IF(C21=0,AL21,IF(C21=1,AL21,IF(C21=2,L21,IF(C21=3,L21,IF(C21=4,L21,IF(C21=5,L21,IF(C21=6,AM21,IF(C21=7,0,"falsch"))))))))</f>
        <v>0</v>
      </c>
      <c r="L21" s="48">
        <f t="shared" ref="L21" si="26">SUM(AI21)</f>
        <v>0</v>
      </c>
      <c r="M21" s="46">
        <f>SUM(K15:K21)</f>
        <v>0</v>
      </c>
      <c r="N21" s="175">
        <f>SUM(L15:L21)</f>
        <v>0</v>
      </c>
      <c r="O21" s="331"/>
      <c r="P21" s="332"/>
      <c r="AC21" s="17" t="str">
        <f t="shared" si="3"/>
        <v>So</v>
      </c>
      <c r="AD21" s="17">
        <f t="shared" si="0"/>
        <v>1</v>
      </c>
      <c r="AE21" s="67">
        <f t="shared" si="20"/>
        <v>1</v>
      </c>
      <c r="AF21" s="67">
        <f>VLOOKUP(AC21,Varianten_Kombi!$L$4:$M$10,2,0)</f>
        <v>7</v>
      </c>
      <c r="AG21" s="67" t="str">
        <f t="shared" si="14"/>
        <v>117</v>
      </c>
      <c r="AH21" s="17" t="str">
        <f t="shared" si="15"/>
        <v>So</v>
      </c>
      <c r="AI21" s="17">
        <f>VLOOKUP(AG21,Varianten_Kombi!$E$4:$G$143,3)</f>
        <v>0</v>
      </c>
      <c r="AJ21" s="49">
        <f t="shared" si="16"/>
        <v>0</v>
      </c>
      <c r="AK21" s="49">
        <f t="shared" si="17"/>
        <v>0</v>
      </c>
      <c r="AL21" s="139">
        <f t="shared" si="18"/>
        <v>0</v>
      </c>
      <c r="AM21" s="17">
        <f t="shared" si="19"/>
        <v>0</v>
      </c>
    </row>
    <row r="22" spans="1:39" ht="24" customHeight="1" x14ac:dyDescent="0.2">
      <c r="A22" s="13">
        <f>Kalender!B322</f>
        <v>44879</v>
      </c>
      <c r="B22" s="194" t="str">
        <f>Kalender!C322</f>
        <v>Mo</v>
      </c>
      <c r="C22" s="3">
        <v>1</v>
      </c>
      <c r="D22" s="14" t="str">
        <f>IF(C22=0,"arbeitsfreier Tag",IF(C22=1,"AZ",IF(C22=2,"gesetzl. Feiertag",IF(C22=3,"Tarifurlaub",IF(C22=4,"Sonderurlaub",IF(C22=5,"krank (Arbeitsunfähigkeit)",IF(C22=6,"Aus-/Weiterbildung/Dienstreise","Zeitausgleich")))))))</f>
        <v>AZ</v>
      </c>
      <c r="E22" s="278"/>
      <c r="F22" s="278"/>
      <c r="G22" s="5"/>
      <c r="H22" s="5"/>
      <c r="I22" s="5"/>
      <c r="J22" s="11"/>
      <c r="K22" s="40">
        <f>IF(C22=0,AL22,IF(C22=1,AL22,IF(C22=2,L22,IF(C22=3,L22,IF(C22=4,L22,IF(C22=5,L22,IF(C22=6,AM22,IF(C22=7,0,"falsch"))))))))</f>
        <v>0</v>
      </c>
      <c r="L22" s="41">
        <f>SUM(AI22)</f>
        <v>0</v>
      </c>
      <c r="M22" s="52">
        <v>2</v>
      </c>
      <c r="N22" s="275"/>
      <c r="O22" s="331"/>
      <c r="P22" s="332"/>
      <c r="AC22" s="17" t="str">
        <f t="shared" si="3"/>
        <v>Mo</v>
      </c>
      <c r="AD22" s="17">
        <f t="shared" si="0"/>
        <v>1</v>
      </c>
      <c r="AE22" s="67">
        <f>SUM($M$22)</f>
        <v>2</v>
      </c>
      <c r="AF22" s="67">
        <f>VLOOKUP(AC22,Varianten_Kombi!$L$4:$M$10,2,0)</f>
        <v>1</v>
      </c>
      <c r="AG22" s="67" t="str">
        <f>CONCATENATE(AD22,AE22,AF22)</f>
        <v>121</v>
      </c>
      <c r="AH22" s="17" t="str">
        <f>B22</f>
        <v>Mo</v>
      </c>
      <c r="AI22" s="17">
        <f>VLOOKUP(AG22,Varianten_Kombi!$E$4:$G$143,3)</f>
        <v>0</v>
      </c>
      <c r="AJ22" s="49">
        <f>(F22-E22)*24</f>
        <v>0</v>
      </c>
      <c r="AK22" s="49">
        <f>((H22-G22)+(J22-I22))*24</f>
        <v>0</v>
      </c>
      <c r="AL22" s="139">
        <f>IF(AJ22&gt;9.5,IF(AK22&gt;0.75,(AJ22-AK22),(AJ22-0.75)),IF(AJ22&gt;6,IF(AK22&gt;0.5,(AJ22-AK22),(AJ22-0.5)),IF(AJ22&lt;=6,(AJ22-AK22))))</f>
        <v>0</v>
      </c>
      <c r="AM22" s="17">
        <f>IF((C22=6)*AND(AL22&gt;L22),AL22,L22)</f>
        <v>0</v>
      </c>
    </row>
    <row r="23" spans="1:39" ht="24" customHeight="1" x14ac:dyDescent="0.2">
      <c r="A23" s="13">
        <f>Kalender!B323</f>
        <v>44880</v>
      </c>
      <c r="B23" s="194" t="str">
        <f>Kalender!C323</f>
        <v>Di</v>
      </c>
      <c r="C23" s="3">
        <v>1</v>
      </c>
      <c r="D23" s="14" t="str">
        <f>IF(C23=0,"arbeitsfreier Tag",IF(C23=1,"AZ",IF(C23=2,"gesetzl. Feiertag",IF(C23=3,"Tarifurlaub",IF(C23=4,"Sonderurlaub",IF(C23=5,"krank (Arbeitsunfähigkeit)",IF(C23=6,"Aus-/Weiterbildung/Dienstreise","Zeitausgleich")))))))</f>
        <v>AZ</v>
      </c>
      <c r="E23" s="278"/>
      <c r="F23" s="278"/>
      <c r="G23" s="5"/>
      <c r="H23" s="5"/>
      <c r="I23" s="5"/>
      <c r="J23" s="11"/>
      <c r="K23" s="40">
        <f>IF(C23=0,AL23,IF(C23=1,AL23,IF(C23=2,L23,IF(C23=3,L23,IF(C23=4,L23,IF(C23=5,L23,IF(C23=6,AM23,IF(C23=7,0,"falsch"))))))))</f>
        <v>0</v>
      </c>
      <c r="L23" s="41">
        <f>SUM(AI23)</f>
        <v>0</v>
      </c>
      <c r="M23" s="52"/>
      <c r="N23" s="275"/>
      <c r="O23" s="331"/>
      <c r="P23" s="332"/>
      <c r="AC23" s="17" t="str">
        <f t="shared" si="3"/>
        <v>Di</v>
      </c>
      <c r="AD23" s="17">
        <f t="shared" si="0"/>
        <v>1</v>
      </c>
      <c r="AE23" s="67">
        <f>SUM($M$22)</f>
        <v>2</v>
      </c>
      <c r="AF23" s="67">
        <f>VLOOKUP(AC23,Varianten_Kombi!$L$4:$M$10,2,0)</f>
        <v>2</v>
      </c>
      <c r="AG23" s="67" t="str">
        <f>CONCATENATE(AD23,AE23,AF23)</f>
        <v>122</v>
      </c>
      <c r="AH23" s="17" t="str">
        <f>B23</f>
        <v>Di</v>
      </c>
      <c r="AI23" s="17">
        <f>VLOOKUP(AG23,Varianten_Kombi!$E$4:$G$143,3)</f>
        <v>0</v>
      </c>
      <c r="AJ23" s="49">
        <f>(F23-E23)*24</f>
        <v>0</v>
      </c>
      <c r="AK23" s="49">
        <f>((H23-G23)+(J23-I23))*24</f>
        <v>0</v>
      </c>
      <c r="AL23" s="139">
        <f>IF(AJ23&gt;9.5,IF(AK23&gt;0.75,(AJ23-AK23),(AJ23-0.75)),IF(AJ23&gt;6,IF(AK23&gt;0.5,(AJ23-AK23),(AJ23-0.5)),IF(AJ23&lt;=6,(AJ23-AK23))))</f>
        <v>0</v>
      </c>
      <c r="AM23" s="17">
        <f>IF((C23=6)*AND(AL23&gt;L23),AL23,L23)</f>
        <v>0</v>
      </c>
    </row>
    <row r="24" spans="1:39" ht="24" customHeight="1" x14ac:dyDescent="0.2">
      <c r="A24" s="13">
        <f>Kalender!B324</f>
        <v>44881</v>
      </c>
      <c r="B24" s="194" t="str">
        <f>Kalender!C324</f>
        <v>Mi</v>
      </c>
      <c r="C24" s="3">
        <v>1</v>
      </c>
      <c r="D24" s="14" t="str">
        <f>IF(C24=0,"arbeitsfreier Tag",IF(C24=1,"AZ",IF(C24=2,"gesetzl. Feiertag",IF(C24=3,"Tarifurlaub",IF(C24=4,"Sonderurlaub",IF(C24=5,"krank (Arbeitsunfähigkeit)",IF(C24=6,"Aus-/Weiterbildung/Dienstreise","Zeitausgleich")))))))</f>
        <v>AZ</v>
      </c>
      <c r="E24" s="278"/>
      <c r="F24" s="278"/>
      <c r="G24" s="5"/>
      <c r="H24" s="5"/>
      <c r="I24" s="5"/>
      <c r="J24" s="11"/>
      <c r="K24" s="40">
        <f>IF(C24=0,AL24,IF(C24=1,AL24,IF(C24=2,L24,IF(C24=3,L24,IF(C24=4,L24,IF(C24=5,L24,IF(C24=6,AM24,IF(C24=7,0,"falsch"))))))))</f>
        <v>0</v>
      </c>
      <c r="L24" s="41">
        <f>SUM(AI24)</f>
        <v>0</v>
      </c>
      <c r="O24" s="331"/>
      <c r="P24" s="332"/>
      <c r="AC24" s="17" t="str">
        <f t="shared" si="3"/>
        <v>Mi</v>
      </c>
      <c r="AD24" s="17">
        <f t="shared" si="0"/>
        <v>1</v>
      </c>
      <c r="AE24" s="67">
        <f t="shared" ref="AE24:AE28" si="27">SUM($M$22)</f>
        <v>2</v>
      </c>
      <c r="AF24" s="67">
        <f>VLOOKUP(AC24,Varianten_Kombi!$L$4:$M$10,2,0)</f>
        <v>3</v>
      </c>
      <c r="AG24" s="67" t="str">
        <f>CONCATENATE(AD24,AE24,AF24)</f>
        <v>123</v>
      </c>
      <c r="AH24" s="17" t="str">
        <f>B24</f>
        <v>Mi</v>
      </c>
      <c r="AI24" s="17">
        <f>VLOOKUP(AG24,Varianten_Kombi!$E$4:$G$143,3)</f>
        <v>0</v>
      </c>
      <c r="AJ24" s="49">
        <f>(F24-E24)*24</f>
        <v>0</v>
      </c>
      <c r="AK24" s="49">
        <f>((H24-G24)+(J24-I24))*24</f>
        <v>0</v>
      </c>
      <c r="AL24" s="139">
        <f>IF(AJ24&gt;9.5,IF(AK24&gt;0.75,(AJ24-AK24),(AJ24-0.75)),IF(AJ24&gt;6,IF(AK24&gt;0.5,(AJ24-AK24),(AJ24-0.5)),IF(AJ24&lt;=6,(AJ24-AK24))))</f>
        <v>0</v>
      </c>
      <c r="AM24" s="17">
        <f>IF((C24=6)*AND(AL24&gt;L24),AL24,L24)</f>
        <v>0</v>
      </c>
    </row>
    <row r="25" spans="1:39" ht="24" customHeight="1" x14ac:dyDescent="0.2">
      <c r="A25" s="13">
        <f>Kalender!B325</f>
        <v>44882</v>
      </c>
      <c r="B25" s="194" t="str">
        <f>Kalender!C325</f>
        <v>Do</v>
      </c>
      <c r="C25" s="3">
        <v>1</v>
      </c>
      <c r="D25" s="14" t="str">
        <f>IF(C25=0,"arbeitsfreier Tag",IF(C25=1,"AZ",IF(C25=2,"gesetzl. Feiertag",IF(C25=3,"Tarifurlaub",IF(C25=4,"Sonderurlaub",IF(C25=5,"krank (Arbeitsunfähigkeit)",IF(C25=6,"Aus-/Weiterbildung/Dienstreise","Zeitausgleich")))))))</f>
        <v>AZ</v>
      </c>
      <c r="E25" s="278"/>
      <c r="F25" s="278"/>
      <c r="G25" s="5"/>
      <c r="H25" s="5"/>
      <c r="I25" s="5"/>
      <c r="J25" s="11"/>
      <c r="K25" s="40">
        <f>IF(C25=0,AL25,IF(C25=1,AL25,IF(C25=2,L25,IF(C25=3,L25,IF(C25=4,L25,IF(C25=5,L25,IF(C25=6,AM25,IF(C25=7,0,"falsch"))))))))</f>
        <v>0</v>
      </c>
      <c r="L25" s="41">
        <f>SUM(AI25)</f>
        <v>0</v>
      </c>
      <c r="O25" s="331"/>
      <c r="P25" s="332"/>
      <c r="AC25" s="17" t="str">
        <f t="shared" si="3"/>
        <v>Do</v>
      </c>
      <c r="AD25" s="17">
        <f t="shared" si="0"/>
        <v>1</v>
      </c>
      <c r="AE25" s="67">
        <f t="shared" si="27"/>
        <v>2</v>
      </c>
      <c r="AF25" s="67">
        <f>VLOOKUP(AC25,Varianten_Kombi!$L$4:$M$10,2,0)</f>
        <v>4</v>
      </c>
      <c r="AG25" s="67" t="str">
        <f>CONCATENATE(AD25,AE25,AF25)</f>
        <v>124</v>
      </c>
      <c r="AH25" s="17" t="str">
        <f>B25</f>
        <v>Do</v>
      </c>
      <c r="AI25" s="17">
        <f>VLOOKUP(AG25,Varianten_Kombi!$E$4:$G$143,3)</f>
        <v>0</v>
      </c>
      <c r="AJ25" s="49">
        <f>(F25-E25)*24</f>
        <v>0</v>
      </c>
      <c r="AK25" s="49">
        <f>((H25-G25)+(J25-I25))*24</f>
        <v>0</v>
      </c>
      <c r="AL25" s="139">
        <f>IF(AJ25&gt;9.5,IF(AK25&gt;0.75,(AJ25-AK25),(AJ25-0.75)),IF(AJ25&gt;6,IF(AK25&gt;0.5,(AJ25-AK25),(AJ25-0.5)),IF(AJ25&lt;=6,(AJ25-AK25))))</f>
        <v>0</v>
      </c>
      <c r="AM25" s="17">
        <f>IF((C25=6)*AND(AL25&gt;L25),AL25,L25)</f>
        <v>0</v>
      </c>
    </row>
    <row r="26" spans="1:39" ht="24" customHeight="1" x14ac:dyDescent="0.2">
      <c r="A26" s="13">
        <f>Kalender!B326</f>
        <v>44883</v>
      </c>
      <c r="B26" s="194" t="str">
        <f>Kalender!C326</f>
        <v>Fr</v>
      </c>
      <c r="C26" s="3">
        <v>1</v>
      </c>
      <c r="D26" s="14" t="str">
        <f>IF(C26=0,"arbeitsfreier Tag",IF(C26=1,"AZ",IF(C26=2,"gesetzl. Feiertag",IF(C26=3,"Tarifurlaub",IF(C26=4,"Sonderurlaub",IF(C26=5,"krank (Arbeitsunfähigkeit)",IF(C26=6,"Aus-/Weiterbildung/Dienstreise","Zeitausgleich")))))))</f>
        <v>AZ</v>
      </c>
      <c r="E26" s="278"/>
      <c r="F26" s="278"/>
      <c r="G26" s="5"/>
      <c r="H26" s="5"/>
      <c r="I26" s="5"/>
      <c r="J26" s="11"/>
      <c r="K26" s="40">
        <f>IF(C26=0,AL26,IF(C26=1,AL26,IF(C26=2,L26,IF(C26=3,L26,IF(C26=4,L26,IF(C26=5,L26,IF(C26=6,AM26,IF(C26=7,0,"falsch"))))))))</f>
        <v>0</v>
      </c>
      <c r="L26" s="41">
        <f>SUM(AI26)</f>
        <v>0</v>
      </c>
      <c r="O26" s="331"/>
      <c r="P26" s="332"/>
      <c r="AC26" s="17" t="str">
        <f t="shared" si="3"/>
        <v>Fr</v>
      </c>
      <c r="AD26" s="17">
        <f t="shared" si="0"/>
        <v>1</v>
      </c>
      <c r="AE26" s="67">
        <f t="shared" si="27"/>
        <v>2</v>
      </c>
      <c r="AF26" s="67">
        <f>VLOOKUP(AC26,Varianten_Kombi!$L$4:$M$10,2,0)</f>
        <v>5</v>
      </c>
      <c r="AG26" s="67" t="str">
        <f>CONCATENATE(AD26,AE26,AF26)</f>
        <v>125</v>
      </c>
      <c r="AH26" s="17" t="str">
        <f>B26</f>
        <v>Fr</v>
      </c>
      <c r="AI26" s="17">
        <f>VLOOKUP(AG26,Varianten_Kombi!$E$4:$G$143,3)</f>
        <v>0</v>
      </c>
      <c r="AJ26" s="49">
        <f>(F26-E26)*24</f>
        <v>0</v>
      </c>
      <c r="AK26" s="49">
        <f>((H26-G26)+(J26-I26))*24</f>
        <v>0</v>
      </c>
      <c r="AL26" s="139">
        <f>IF(AJ26&gt;9.5,IF(AK26&gt;0.75,(AJ26-AK26),(AJ26-0.75)),IF(AJ26&gt;6,IF(AK26&gt;0.5,(AJ26-AK26),(AJ26-0.5)),IF(AJ26&lt;=6,(AJ26-AK26))))</f>
        <v>0</v>
      </c>
      <c r="AM26" s="17">
        <f>IF((C26=6)*AND(AL26&gt;L26),AL26,L26)</f>
        <v>0</v>
      </c>
    </row>
    <row r="27" spans="1:39" ht="24" customHeight="1" x14ac:dyDescent="0.2">
      <c r="A27" s="13">
        <f>Kalender!B327</f>
        <v>44884</v>
      </c>
      <c r="B27" s="194" t="str">
        <f>Kalender!C327</f>
        <v>Sa</v>
      </c>
      <c r="C27" s="1">
        <v>0</v>
      </c>
      <c r="D27" s="15" t="str">
        <f t="shared" si="21"/>
        <v>arbeitsfreier Tag</v>
      </c>
      <c r="E27" s="8"/>
      <c r="F27" s="7"/>
      <c r="G27" s="7"/>
      <c r="H27" s="7"/>
      <c r="I27" s="7"/>
      <c r="J27" s="183"/>
      <c r="K27" s="50">
        <f t="shared" si="22"/>
        <v>0</v>
      </c>
      <c r="L27" s="48">
        <f t="shared" si="23"/>
        <v>0</v>
      </c>
      <c r="O27" s="331"/>
      <c r="P27" s="332"/>
      <c r="AC27" s="17" t="str">
        <f t="shared" si="3"/>
        <v>Sa</v>
      </c>
      <c r="AD27" s="17">
        <f t="shared" si="0"/>
        <v>1</v>
      </c>
      <c r="AE27" s="67">
        <f t="shared" si="27"/>
        <v>2</v>
      </c>
      <c r="AF27" s="67">
        <f>VLOOKUP(AC27,Varianten_Kombi!$L$4:$M$10,2,0)</f>
        <v>6</v>
      </c>
      <c r="AG27" s="67" t="str">
        <f t="shared" si="14"/>
        <v>126</v>
      </c>
      <c r="AH27" s="17" t="str">
        <f t="shared" si="15"/>
        <v>Sa</v>
      </c>
      <c r="AI27" s="17">
        <f>VLOOKUP(AG27,Varianten_Kombi!$E$4:$G$143,3)</f>
        <v>0</v>
      </c>
      <c r="AJ27" s="49">
        <f t="shared" si="16"/>
        <v>0</v>
      </c>
      <c r="AK27" s="49">
        <f t="shared" si="17"/>
        <v>0</v>
      </c>
      <c r="AL27" s="139">
        <f t="shared" si="18"/>
        <v>0</v>
      </c>
      <c r="AM27" s="17">
        <f t="shared" si="19"/>
        <v>0</v>
      </c>
    </row>
    <row r="28" spans="1:39" ht="24" customHeight="1" x14ac:dyDescent="0.2">
      <c r="A28" s="13">
        <f>Kalender!B328</f>
        <v>44885</v>
      </c>
      <c r="B28" s="194" t="str">
        <f>Kalender!C328</f>
        <v>So</v>
      </c>
      <c r="C28" s="1">
        <v>0</v>
      </c>
      <c r="D28" s="15" t="str">
        <f t="shared" ref="D28" si="28">IF(C28=0,"arbeitsfreier Tag",IF(C28=1,"AZ",IF(C28=2,"gesetzl. Feiertag",IF(C28=3,"Tarifurlaub",IF(C28=4,"Sonderurlaub",IF(C28=5,"krank (Arbeitsunfähigkeit)",IF(C28=6,"Aus-/Weiterbildung/Dienstreise","Zeitausgleich")))))))</f>
        <v>arbeitsfreier Tag</v>
      </c>
      <c r="E28" s="8"/>
      <c r="F28" s="7"/>
      <c r="G28" s="7"/>
      <c r="H28" s="7"/>
      <c r="I28" s="7"/>
      <c r="J28" s="183"/>
      <c r="K28" s="50">
        <f t="shared" ref="K28" si="29">IF(C28=0,AL28,IF(C28=1,AL28,IF(C28=2,L28,IF(C28=3,L28,IF(C28=4,L28,IF(C28=5,L28,IF(C28=6,AM28,IF(C28=7,0,"falsch"))))))))</f>
        <v>0</v>
      </c>
      <c r="L28" s="48">
        <f t="shared" ref="L28" si="30">SUM(AI28)</f>
        <v>0</v>
      </c>
      <c r="M28" s="46">
        <f>SUM(K22:K28)</f>
        <v>0</v>
      </c>
      <c r="N28" s="175">
        <f>SUM(L22:L28)</f>
        <v>0</v>
      </c>
      <c r="O28" s="331"/>
      <c r="P28" s="332"/>
      <c r="AC28" s="17" t="str">
        <f t="shared" si="3"/>
        <v>So</v>
      </c>
      <c r="AD28" s="17">
        <f t="shared" si="0"/>
        <v>1</v>
      </c>
      <c r="AE28" s="67">
        <f t="shared" si="27"/>
        <v>2</v>
      </c>
      <c r="AF28" s="67">
        <f>VLOOKUP(AC28,Varianten_Kombi!$L$4:$M$10,2,0)</f>
        <v>7</v>
      </c>
      <c r="AG28" s="67" t="str">
        <f t="shared" si="14"/>
        <v>127</v>
      </c>
      <c r="AH28" s="17" t="str">
        <f t="shared" si="15"/>
        <v>So</v>
      </c>
      <c r="AI28" s="17">
        <f>VLOOKUP(AG28,Varianten_Kombi!$E$4:$G$143,3)</f>
        <v>0</v>
      </c>
      <c r="AJ28" s="49">
        <f t="shared" si="16"/>
        <v>0</v>
      </c>
      <c r="AK28" s="49">
        <f t="shared" si="17"/>
        <v>0</v>
      </c>
      <c r="AL28" s="139">
        <f t="shared" si="18"/>
        <v>0</v>
      </c>
      <c r="AM28" s="17">
        <f t="shared" si="19"/>
        <v>0</v>
      </c>
    </row>
    <row r="29" spans="1:39" ht="24" customHeight="1" x14ac:dyDescent="0.2">
      <c r="A29" s="13">
        <f>Kalender!B329</f>
        <v>44886</v>
      </c>
      <c r="B29" s="194" t="str">
        <f>Kalender!C329</f>
        <v>Mo</v>
      </c>
      <c r="C29" s="3">
        <v>1</v>
      </c>
      <c r="D29" s="14" t="str">
        <f>IF(C29=0,"arbeitsfreier Tag",IF(C29=1,"AZ",IF(C29=2,"gesetzl. Feiertag",IF(C29=3,"Tarifurlaub",IF(C29=4,"Sonderurlaub",IF(C29=5,"krank (Arbeitsunfähigkeit)",IF(C29=6,"Aus-/Weiterbildung/Dienstreise","Zeitausgleich")))))))</f>
        <v>AZ</v>
      </c>
      <c r="E29" s="278"/>
      <c r="F29" s="278"/>
      <c r="G29" s="5"/>
      <c r="H29" s="5"/>
      <c r="I29" s="5"/>
      <c r="J29" s="11"/>
      <c r="K29" s="40">
        <f>IF(C29=0,AL29,IF(C29=1,AL29,IF(C29=2,L29,IF(C29=3,L29,IF(C29=4,L29,IF(C29=5,L29,IF(C29=6,AM29,IF(C29=7,0,"falsch"))))))))</f>
        <v>0</v>
      </c>
      <c r="L29" s="41">
        <f>SUM(AI29)</f>
        <v>0</v>
      </c>
      <c r="M29" s="52">
        <v>3</v>
      </c>
      <c r="N29" s="275"/>
      <c r="O29" s="331"/>
      <c r="P29" s="332"/>
      <c r="AC29" s="17" t="str">
        <f t="shared" si="3"/>
        <v>Mo</v>
      </c>
      <c r="AD29" s="17">
        <f t="shared" si="0"/>
        <v>1</v>
      </c>
      <c r="AE29" s="67">
        <f>SUM($M$29)</f>
        <v>3</v>
      </c>
      <c r="AF29" s="67">
        <f>VLOOKUP(AC29,Varianten_Kombi!$L$4:$M$10,2,0)</f>
        <v>1</v>
      </c>
      <c r="AG29" s="67" t="str">
        <f>CONCATENATE(AD29,AE29,AF29)</f>
        <v>131</v>
      </c>
      <c r="AH29" s="17" t="str">
        <f>B29</f>
        <v>Mo</v>
      </c>
      <c r="AI29" s="17">
        <f>VLOOKUP(AG29,Varianten_Kombi!$E$4:$G$143,3)</f>
        <v>0</v>
      </c>
      <c r="AJ29" s="49">
        <f>(F29-E29)*24</f>
        <v>0</v>
      </c>
      <c r="AK29" s="49">
        <f>((H29-G29)+(J29-I29))*24</f>
        <v>0</v>
      </c>
      <c r="AL29" s="139">
        <f>IF(AJ29&gt;9.5,IF(AK29&gt;0.75,(AJ29-AK29),(AJ29-0.75)),IF(AJ29&gt;6,IF(AK29&gt;0.5,(AJ29-AK29),(AJ29-0.5)),IF(AJ29&lt;=6,(AJ29-AK29))))</f>
        <v>0</v>
      </c>
      <c r="AM29" s="17">
        <f>IF((C29=6)*AND(AL29&gt;L29),AL29,L29)</f>
        <v>0</v>
      </c>
    </row>
    <row r="30" spans="1:39" ht="24" customHeight="1" x14ac:dyDescent="0.2">
      <c r="A30" s="13">
        <f>Kalender!B330</f>
        <v>44887</v>
      </c>
      <c r="B30" s="194" t="str">
        <f>Kalender!C330</f>
        <v>Di</v>
      </c>
      <c r="C30" s="3">
        <v>1</v>
      </c>
      <c r="D30" s="14" t="str">
        <f>IF(C30=0,"arbeitsfreier Tag",IF(C30=1,"AZ",IF(C30=2,"gesetzl. Feiertag",IF(C30=3,"Tarifurlaub",IF(C30=4,"Sonderurlaub",IF(C30=5,"krank (Arbeitsunfähigkeit)",IF(C30=6,"Aus-/Weiterbildung/Dienstreise","Zeitausgleich")))))))</f>
        <v>AZ</v>
      </c>
      <c r="E30" s="278"/>
      <c r="F30" s="278"/>
      <c r="G30" s="5"/>
      <c r="H30" s="5"/>
      <c r="I30" s="5"/>
      <c r="J30" s="11"/>
      <c r="K30" s="40">
        <f>IF(C30=0,AL30,IF(C30=1,AL30,IF(C30=2,L30,IF(C30=3,L30,IF(C30=4,L30,IF(C30=5,L30,IF(C30=6,AM30,IF(C30=7,0,"falsch"))))))))</f>
        <v>0</v>
      </c>
      <c r="L30" s="41">
        <f>SUM(AI30)</f>
        <v>0</v>
      </c>
      <c r="M30" s="52"/>
      <c r="N30" s="275"/>
      <c r="O30" s="331"/>
      <c r="P30" s="332"/>
      <c r="AC30" s="17" t="str">
        <f t="shared" si="3"/>
        <v>Di</v>
      </c>
      <c r="AD30" s="17">
        <f t="shared" si="0"/>
        <v>1</v>
      </c>
      <c r="AE30" s="67">
        <f>SUM($M$29)</f>
        <v>3</v>
      </c>
      <c r="AF30" s="67">
        <f>VLOOKUP(AC30,Varianten_Kombi!$L$4:$M$10,2,0)</f>
        <v>2</v>
      </c>
      <c r="AG30" s="67" t="str">
        <f>CONCATENATE(AD30,AE30,AF30)</f>
        <v>132</v>
      </c>
      <c r="AH30" s="17" t="str">
        <f>B30</f>
        <v>Di</v>
      </c>
      <c r="AI30" s="17">
        <f>VLOOKUP(AG30,Varianten_Kombi!$E$4:$G$143,3)</f>
        <v>0</v>
      </c>
      <c r="AJ30" s="49">
        <f>(F30-E30)*24</f>
        <v>0</v>
      </c>
      <c r="AK30" s="49">
        <f>((H30-G30)+(J30-I30))*24</f>
        <v>0</v>
      </c>
      <c r="AL30" s="139">
        <f>IF(AJ30&gt;9.5,IF(AK30&gt;0.75,(AJ30-AK30),(AJ30-0.75)),IF(AJ30&gt;6,IF(AK30&gt;0.5,(AJ30-AK30),(AJ30-0.5)),IF(AJ30&lt;=6,(AJ30-AK30))))</f>
        <v>0</v>
      </c>
      <c r="AM30" s="17">
        <f>IF((C30=6)*AND(AL30&gt;L30),AL30,L30)</f>
        <v>0</v>
      </c>
    </row>
    <row r="31" spans="1:39" ht="24" customHeight="1" x14ac:dyDescent="0.2">
      <c r="A31" s="13">
        <f>Kalender!B331</f>
        <v>44888</v>
      </c>
      <c r="B31" s="194" t="str">
        <f>Kalender!C331</f>
        <v>Mi</v>
      </c>
      <c r="C31" s="3">
        <v>1</v>
      </c>
      <c r="D31" s="14" t="str">
        <f>IF(C31=0,"arbeitsfreier Tag",IF(C31=1,"AZ",IF(C31=2,"gesetzl. Feiertag",IF(C31=3,"Tarifurlaub",IF(C31=4,"Sonderurlaub",IF(C31=5,"krank (Arbeitsunfähigkeit)",IF(C31=6,"Aus-/Weiterbildung/Dienstreise","Zeitausgleich")))))))</f>
        <v>AZ</v>
      </c>
      <c r="E31" s="278"/>
      <c r="F31" s="278"/>
      <c r="G31" s="5"/>
      <c r="H31" s="5"/>
      <c r="I31" s="5"/>
      <c r="J31" s="11"/>
      <c r="K31" s="40">
        <f>IF(C31=0,AL31,IF(C31=1,AL31,IF(C31=2,L31,IF(C31=3,L31,IF(C31=4,L31,IF(C31=5,L31,IF(C31=6,AM31,IF(C31=7,0,"falsch"))))))))</f>
        <v>0</v>
      </c>
      <c r="L31" s="41">
        <f>SUM(AI31)</f>
        <v>0</v>
      </c>
      <c r="O31" s="331"/>
      <c r="P31" s="332"/>
      <c r="AC31" s="17" t="str">
        <f t="shared" si="3"/>
        <v>Mi</v>
      </c>
      <c r="AD31" s="17">
        <f t="shared" si="0"/>
        <v>1</v>
      </c>
      <c r="AE31" s="67">
        <f t="shared" ref="AE31:AE35" si="31">SUM($M$29)</f>
        <v>3</v>
      </c>
      <c r="AF31" s="67">
        <f>VLOOKUP(AC31,Varianten_Kombi!$L$4:$M$10,2,0)</f>
        <v>3</v>
      </c>
      <c r="AG31" s="67" t="str">
        <f>CONCATENATE(AD31,AE31,AF31)</f>
        <v>133</v>
      </c>
      <c r="AH31" s="17" t="str">
        <f>B31</f>
        <v>Mi</v>
      </c>
      <c r="AI31" s="17">
        <f>VLOOKUP(AG31,Varianten_Kombi!$E$4:$G$143,3)</f>
        <v>0</v>
      </c>
      <c r="AJ31" s="49">
        <f>(F31-E31)*24</f>
        <v>0</v>
      </c>
      <c r="AK31" s="49">
        <f>((H31-G31)+(J31-I31))*24</f>
        <v>0</v>
      </c>
      <c r="AL31" s="139">
        <f>IF(AJ31&gt;9.5,IF(AK31&gt;0.75,(AJ31-AK31),(AJ31-0.75)),IF(AJ31&gt;6,IF(AK31&gt;0.5,(AJ31-AK31),(AJ31-0.5)),IF(AJ31&lt;=6,(AJ31-AK31))))</f>
        <v>0</v>
      </c>
      <c r="AM31" s="17">
        <f>IF((C31=6)*AND(AL31&gt;L31),AL31,L31)</f>
        <v>0</v>
      </c>
    </row>
    <row r="32" spans="1:39" ht="24" customHeight="1" x14ac:dyDescent="0.2">
      <c r="A32" s="13">
        <f>Kalender!B332</f>
        <v>44889</v>
      </c>
      <c r="B32" s="194" t="str">
        <f>Kalender!C332</f>
        <v>Do</v>
      </c>
      <c r="C32" s="3">
        <v>1</v>
      </c>
      <c r="D32" s="14" t="str">
        <f>IF(C32=0,"arbeitsfreier Tag",IF(C32=1,"AZ",IF(C32=2,"gesetzl. Feiertag",IF(C32=3,"Tarifurlaub",IF(C32=4,"Sonderurlaub",IF(C32=5,"krank (Arbeitsunfähigkeit)",IF(C32=6,"Aus-/Weiterbildung/Dienstreise","Zeitausgleich")))))))</f>
        <v>AZ</v>
      </c>
      <c r="E32" s="278"/>
      <c r="F32" s="278"/>
      <c r="G32" s="5"/>
      <c r="H32" s="5"/>
      <c r="I32" s="5"/>
      <c r="J32" s="11"/>
      <c r="K32" s="40">
        <f>IF(C32=0,AL32,IF(C32=1,AL32,IF(C32=2,L32,IF(C32=3,L32,IF(C32=4,L32,IF(C32=5,L32,IF(C32=6,AM32,IF(C32=7,0,"falsch"))))))))</f>
        <v>0</v>
      </c>
      <c r="L32" s="41">
        <f>SUM(AI32)</f>
        <v>0</v>
      </c>
      <c r="O32" s="331"/>
      <c r="P32" s="332"/>
      <c r="AC32" s="17" t="str">
        <f t="shared" si="3"/>
        <v>Do</v>
      </c>
      <c r="AD32" s="17">
        <f t="shared" si="0"/>
        <v>1</v>
      </c>
      <c r="AE32" s="67">
        <f t="shared" si="31"/>
        <v>3</v>
      </c>
      <c r="AF32" s="67">
        <f>VLOOKUP(AC32,Varianten_Kombi!$L$4:$M$10,2,0)</f>
        <v>4</v>
      </c>
      <c r="AG32" s="67" t="str">
        <f>CONCATENATE(AD32,AE32,AF32)</f>
        <v>134</v>
      </c>
      <c r="AH32" s="17" t="str">
        <f>B32</f>
        <v>Do</v>
      </c>
      <c r="AI32" s="17">
        <f>VLOOKUP(AG32,Varianten_Kombi!$E$4:$G$143,3)</f>
        <v>0</v>
      </c>
      <c r="AJ32" s="49">
        <f>(F32-E32)*24</f>
        <v>0</v>
      </c>
      <c r="AK32" s="49">
        <f>((H32-G32)+(J32-I32))*24</f>
        <v>0</v>
      </c>
      <c r="AL32" s="139">
        <f>IF(AJ32&gt;9.5,IF(AK32&gt;0.75,(AJ32-AK32),(AJ32-0.75)),IF(AJ32&gt;6,IF(AK32&gt;0.5,(AJ32-AK32),(AJ32-0.5)),IF(AJ32&lt;=6,(AJ32-AK32))))</f>
        <v>0</v>
      </c>
      <c r="AM32" s="17">
        <f>IF((C32=6)*AND(AL32&gt;L32),AL32,L32)</f>
        <v>0</v>
      </c>
    </row>
    <row r="33" spans="1:39" ht="24" customHeight="1" x14ac:dyDescent="0.2">
      <c r="A33" s="13">
        <f>Kalender!B333</f>
        <v>44890</v>
      </c>
      <c r="B33" s="194" t="str">
        <f>Kalender!C333</f>
        <v>Fr</v>
      </c>
      <c r="C33" s="3">
        <v>1</v>
      </c>
      <c r="D33" s="14" t="str">
        <f>IF(C33=0,"arbeitsfreier Tag",IF(C33=1,"AZ",IF(C33=2,"gesetzl. Feiertag",IF(C33=3,"Tarifurlaub",IF(C33=4,"Sonderurlaub",IF(C33=5,"krank (Arbeitsunfähigkeit)",IF(C33=6,"Aus-/Weiterbildung/Dienstreise","Zeitausgleich")))))))</f>
        <v>AZ</v>
      </c>
      <c r="E33" s="278"/>
      <c r="F33" s="278"/>
      <c r="G33" s="5"/>
      <c r="H33" s="5"/>
      <c r="I33" s="5"/>
      <c r="J33" s="11"/>
      <c r="K33" s="40">
        <f>IF(C33=0,AL33,IF(C33=1,AL33,IF(C33=2,L33,IF(C33=3,L33,IF(C33=4,L33,IF(C33=5,L33,IF(C33=6,AM33,IF(C33=7,0,"falsch"))))))))</f>
        <v>0</v>
      </c>
      <c r="L33" s="41">
        <f>SUM(AI33)</f>
        <v>0</v>
      </c>
      <c r="O33" s="331"/>
      <c r="P33" s="332"/>
      <c r="AC33" s="17" t="str">
        <f t="shared" si="3"/>
        <v>Fr</v>
      </c>
      <c r="AD33" s="17">
        <f t="shared" si="0"/>
        <v>1</v>
      </c>
      <c r="AE33" s="67">
        <f t="shared" si="31"/>
        <v>3</v>
      </c>
      <c r="AF33" s="67">
        <f>VLOOKUP(AC33,Varianten_Kombi!$L$4:$M$10,2,0)</f>
        <v>5</v>
      </c>
      <c r="AG33" s="67" t="str">
        <f>CONCATENATE(AD33,AE33,AF33)</f>
        <v>135</v>
      </c>
      <c r="AH33" s="17" t="str">
        <f>B33</f>
        <v>Fr</v>
      </c>
      <c r="AI33" s="17">
        <f>VLOOKUP(AG33,Varianten_Kombi!$E$4:$G$143,3)</f>
        <v>0</v>
      </c>
      <c r="AJ33" s="49">
        <f>(F33-E33)*24</f>
        <v>0</v>
      </c>
      <c r="AK33" s="49">
        <f>((H33-G33)+(J33-I33))*24</f>
        <v>0</v>
      </c>
      <c r="AL33" s="139">
        <f>IF(AJ33&gt;9.5,IF(AK33&gt;0.75,(AJ33-AK33),(AJ33-0.75)),IF(AJ33&gt;6,IF(AK33&gt;0.5,(AJ33-AK33),(AJ33-0.5)),IF(AJ33&lt;=6,(AJ33-AK33))))</f>
        <v>0</v>
      </c>
      <c r="AM33" s="17">
        <f>IF((C33=6)*AND(AL33&gt;L33),AL33,L33)</f>
        <v>0</v>
      </c>
    </row>
    <row r="34" spans="1:39" ht="24" customHeight="1" x14ac:dyDescent="0.2">
      <c r="A34" s="13">
        <f>Kalender!B334</f>
        <v>44891</v>
      </c>
      <c r="B34" s="194" t="str">
        <f>Kalender!C334</f>
        <v>Sa</v>
      </c>
      <c r="C34" s="1">
        <v>0</v>
      </c>
      <c r="D34" s="15" t="str">
        <f t="shared" si="21"/>
        <v>arbeitsfreier Tag</v>
      </c>
      <c r="E34" s="8"/>
      <c r="F34" s="7"/>
      <c r="G34" s="7"/>
      <c r="H34" s="7"/>
      <c r="I34" s="7"/>
      <c r="J34" s="183"/>
      <c r="K34" s="50">
        <f t="shared" si="22"/>
        <v>0</v>
      </c>
      <c r="L34" s="48">
        <f t="shared" si="23"/>
        <v>0</v>
      </c>
      <c r="O34" s="331"/>
      <c r="P34" s="332"/>
      <c r="AC34" s="17" t="str">
        <f t="shared" si="3"/>
        <v>Sa</v>
      </c>
      <c r="AD34" s="17">
        <f t="shared" si="0"/>
        <v>1</v>
      </c>
      <c r="AE34" s="67">
        <f t="shared" si="31"/>
        <v>3</v>
      </c>
      <c r="AF34" s="67">
        <f>VLOOKUP(AC34,Varianten_Kombi!$L$4:$M$10,2,0)</f>
        <v>6</v>
      </c>
      <c r="AG34" s="67" t="str">
        <f t="shared" si="14"/>
        <v>136</v>
      </c>
      <c r="AH34" s="17" t="str">
        <f t="shared" si="15"/>
        <v>Sa</v>
      </c>
      <c r="AI34" s="17">
        <f>VLOOKUP(AG34,Varianten_Kombi!$E$4:$G$143,3)</f>
        <v>0</v>
      </c>
      <c r="AJ34" s="49">
        <f t="shared" si="16"/>
        <v>0</v>
      </c>
      <c r="AK34" s="49">
        <f t="shared" si="17"/>
        <v>0</v>
      </c>
      <c r="AL34" s="139">
        <f t="shared" si="18"/>
        <v>0</v>
      </c>
      <c r="AM34" s="17">
        <f t="shared" si="19"/>
        <v>0</v>
      </c>
    </row>
    <row r="35" spans="1:39" ht="24" customHeight="1" x14ac:dyDescent="0.2">
      <c r="A35" s="13">
        <f>Kalender!B335</f>
        <v>44892</v>
      </c>
      <c r="B35" s="194" t="str">
        <f>Kalender!C335</f>
        <v>So</v>
      </c>
      <c r="C35" s="1">
        <v>0</v>
      </c>
      <c r="D35" s="15" t="str">
        <f t="shared" ref="D35" si="32">IF(C35=0,"arbeitsfreier Tag",IF(C35=1,"AZ",IF(C35=2,"gesetzl. Feiertag",IF(C35=3,"Tarifurlaub",IF(C35=4,"Sonderurlaub",IF(C35=5,"krank (Arbeitsunfähigkeit)",IF(C35=6,"Aus-/Weiterbildung/Dienstreise","Zeitausgleich")))))))</f>
        <v>arbeitsfreier Tag</v>
      </c>
      <c r="E35" s="8"/>
      <c r="F35" s="7"/>
      <c r="G35" s="7"/>
      <c r="H35" s="7"/>
      <c r="I35" s="7"/>
      <c r="J35" s="183"/>
      <c r="K35" s="50">
        <f t="shared" ref="K35" si="33">IF(C35=0,AL35,IF(C35=1,AL35,IF(C35=2,L35,IF(C35=3,L35,IF(C35=4,L35,IF(C35=5,L35,IF(C35=6,AM35,IF(C35=7,0,"falsch"))))))))</f>
        <v>0</v>
      </c>
      <c r="L35" s="48">
        <f t="shared" ref="L35" si="34">SUM(AI35)</f>
        <v>0</v>
      </c>
      <c r="M35" s="46">
        <f>SUM(K29:K35)</f>
        <v>0</v>
      </c>
      <c r="N35" s="175">
        <f>SUM(L29:L35)</f>
        <v>0</v>
      </c>
      <c r="O35" s="331"/>
      <c r="P35" s="332"/>
      <c r="AC35" s="17" t="str">
        <f t="shared" si="3"/>
        <v>So</v>
      </c>
      <c r="AD35" s="17">
        <f t="shared" si="0"/>
        <v>1</v>
      </c>
      <c r="AE35" s="67">
        <f t="shared" si="31"/>
        <v>3</v>
      </c>
      <c r="AF35" s="67">
        <f>VLOOKUP(AC35,Varianten_Kombi!$L$4:$M$10,2,0)</f>
        <v>7</v>
      </c>
      <c r="AG35" s="67" t="str">
        <f t="shared" si="14"/>
        <v>137</v>
      </c>
      <c r="AH35" s="17" t="str">
        <f t="shared" si="15"/>
        <v>So</v>
      </c>
      <c r="AI35" s="17">
        <f>VLOOKUP(AG35,Varianten_Kombi!$E$4:$G$143,3)</f>
        <v>0</v>
      </c>
      <c r="AJ35" s="49">
        <f t="shared" si="16"/>
        <v>0</v>
      </c>
      <c r="AK35" s="49">
        <f t="shared" si="17"/>
        <v>0</v>
      </c>
      <c r="AL35" s="139">
        <f t="shared" si="18"/>
        <v>0</v>
      </c>
      <c r="AM35" s="17">
        <f t="shared" si="19"/>
        <v>0</v>
      </c>
    </row>
    <row r="36" spans="1:39" ht="24" customHeight="1" x14ac:dyDescent="0.2">
      <c r="A36" s="13">
        <f>Kalender!B336</f>
        <v>44893</v>
      </c>
      <c r="B36" s="194" t="str">
        <f>Kalender!C336</f>
        <v>Mo</v>
      </c>
      <c r="C36" s="3">
        <v>1</v>
      </c>
      <c r="D36" s="14" t="str">
        <f>IF(C36=0,"arbeitsfreier Tag",IF(C36=1,"AZ",IF(C36=2,"gesetzl. Feiertag",IF(C36=3,"Tarifurlaub",IF(C36=4,"Sonderurlaub",IF(C36=5,"krank (Arbeitsunfähigkeit)",IF(C36=6,"Aus-/Weiterbildung/Dienstreise","Zeitausgleich")))))))</f>
        <v>AZ</v>
      </c>
      <c r="E36" s="278"/>
      <c r="F36" s="278"/>
      <c r="G36" s="5"/>
      <c r="H36" s="5"/>
      <c r="I36" s="5"/>
      <c r="J36" s="11"/>
      <c r="K36" s="40">
        <f>IF(C36=0,AL36,IF(C36=1,AL36,IF(C36=2,L36,IF(C36=3,L36,IF(C36=4,L36,IF(C36=5,L36,IF(C36=6,AM36,IF(C36=7,0,"falsch"))))))))</f>
        <v>0</v>
      </c>
      <c r="L36" s="41">
        <f>SUM(AI36)</f>
        <v>0</v>
      </c>
      <c r="M36" s="52">
        <v>4</v>
      </c>
      <c r="N36" s="275"/>
      <c r="O36" s="331"/>
      <c r="P36" s="332"/>
      <c r="AC36" s="17" t="str">
        <f t="shared" si="3"/>
        <v>Mo</v>
      </c>
      <c r="AD36" s="17">
        <f t="shared" si="0"/>
        <v>1</v>
      </c>
      <c r="AE36" s="67">
        <f>SUM($M$36)</f>
        <v>4</v>
      </c>
      <c r="AF36" s="67">
        <f>VLOOKUP(AC36,Varianten_Kombi!$L$4:$M$10,2,0)</f>
        <v>1</v>
      </c>
      <c r="AG36" s="67" t="str">
        <f>CONCATENATE(AD36,AE36,AF36)</f>
        <v>141</v>
      </c>
      <c r="AH36" s="17" t="str">
        <f>B36</f>
        <v>Mo</v>
      </c>
      <c r="AI36" s="17">
        <f>VLOOKUP(AG36,Varianten_Kombi!$E$4:$G$143,3)</f>
        <v>0</v>
      </c>
      <c r="AJ36" s="49">
        <f>(F36-E36)*24</f>
        <v>0</v>
      </c>
      <c r="AK36" s="49">
        <f>((H36-G36)+(J36-I36))*24</f>
        <v>0</v>
      </c>
      <c r="AL36" s="139">
        <f>IF(AJ36&gt;9.5,IF(AK36&gt;0.75,(AJ36-AK36),(AJ36-0.75)),IF(AJ36&gt;6,IF(AK36&gt;0.5,(AJ36-AK36),(AJ36-0.5)),IF(AJ36&lt;=6,(AJ36-AK36))))</f>
        <v>0</v>
      </c>
      <c r="AM36" s="17">
        <f>IF((C36=6)*AND(AL36&gt;L36),AL36,L36)</f>
        <v>0</v>
      </c>
    </row>
    <row r="37" spans="1:39" ht="24" customHeight="1" x14ac:dyDescent="0.2">
      <c r="A37" s="13">
        <f>Kalender!B337</f>
        <v>44894</v>
      </c>
      <c r="B37" s="194" t="str">
        <f>Kalender!C337</f>
        <v>Di</v>
      </c>
      <c r="C37" s="3">
        <v>1</v>
      </c>
      <c r="D37" s="14" t="str">
        <f>IF(C37=0,"arbeitsfreier Tag",IF(C37=1,"AZ",IF(C37=2,"gesetzl. Feiertag",IF(C37=3,"Tarifurlaub",IF(C37=4,"Sonderurlaub",IF(C37=5,"krank (Arbeitsunfähigkeit)",IF(C37=6,"Aus-/Weiterbildung/Dienstreise","Zeitausgleich")))))))</f>
        <v>AZ</v>
      </c>
      <c r="E37" s="278"/>
      <c r="F37" s="278"/>
      <c r="G37" s="5"/>
      <c r="H37" s="5"/>
      <c r="I37" s="5"/>
      <c r="J37" s="11"/>
      <c r="K37" s="40">
        <f>IF(C37=0,AL37,IF(C37=1,AL37,IF(C37=2,L37,IF(C37=3,L37,IF(C37=4,L37,IF(C37=5,L37,IF(C37=6,AM37,IF(C37=7,0,"falsch"))))))))</f>
        <v>0</v>
      </c>
      <c r="L37" s="41">
        <f>SUM(AI37)</f>
        <v>0</v>
      </c>
      <c r="M37" s="242"/>
      <c r="N37" s="246"/>
      <c r="O37" s="331"/>
      <c r="P37" s="332"/>
      <c r="AC37" s="17" t="str">
        <f t="shared" si="3"/>
        <v>Di</v>
      </c>
      <c r="AD37" s="17">
        <f t="shared" si="0"/>
        <v>1</v>
      </c>
      <c r="AE37" s="67">
        <f>SUM($M$36)</f>
        <v>4</v>
      </c>
      <c r="AF37" s="67">
        <f>VLOOKUP(AC37,Varianten_Kombi!$L$4:$M$10,2,0)</f>
        <v>2</v>
      </c>
      <c r="AG37" s="67" t="str">
        <f>CONCATENATE(AD37,AE37,AF37)</f>
        <v>142</v>
      </c>
      <c r="AH37" s="17" t="str">
        <f>B37</f>
        <v>Di</v>
      </c>
      <c r="AI37" s="17">
        <f>VLOOKUP(AG37,Varianten_Kombi!$E$4:$G$143,3)</f>
        <v>0</v>
      </c>
      <c r="AJ37" s="49">
        <f>(F37-E37)*24</f>
        <v>0</v>
      </c>
      <c r="AK37" s="49">
        <f>((H37-G37)+(J37-I37))*24</f>
        <v>0</v>
      </c>
      <c r="AL37" s="139">
        <f>IF(AJ37&gt;9.5,IF(AK37&gt;0.75,(AJ37-AK37),(AJ37-0.75)),IF(AJ37&gt;6,IF(AK37&gt;0.5,(AJ37-AK37),(AJ37-0.5)),IF(AJ37&lt;=6,(AJ37-AK37))))</f>
        <v>0</v>
      </c>
      <c r="AM37" s="17">
        <f>IF((C37=6)*AND(AL37&gt;L37),AL37,L37)</f>
        <v>0</v>
      </c>
    </row>
    <row r="38" spans="1:39" ht="24" customHeight="1" x14ac:dyDescent="0.2">
      <c r="A38" s="13">
        <f>Kalender!B338</f>
        <v>44895</v>
      </c>
      <c r="B38" s="194" t="str">
        <f>Kalender!C338</f>
        <v>Mi</v>
      </c>
      <c r="C38" s="3">
        <v>1</v>
      </c>
      <c r="D38" s="14" t="str">
        <f>IF(C38=0,"arbeitsfreier Tag",IF(C38=1,"AZ",IF(C38=2,"gesetzl. Feiertag",IF(C38=3,"Tarifurlaub",IF(C38=4,"Sonderurlaub",IF(C38=5,"krank (Arbeitsunfähigkeit)",IF(C38=6,"Aus-/Weiterbildung/Dienstreise","Zeitausgleich")))))))</f>
        <v>AZ</v>
      </c>
      <c r="E38" s="278"/>
      <c r="F38" s="278"/>
      <c r="G38" s="5"/>
      <c r="H38" s="5"/>
      <c r="I38" s="5"/>
      <c r="J38" s="11"/>
      <c r="K38" s="40">
        <f>IF(C38=0,AL38,IF(C38=1,AL38,IF(C38=2,L38,IF(C38=3,L38,IF(C38=4,L38,IF(C38=5,L38,IF(C38=6,AM38,IF(C38=7,0,"falsch"))))))))</f>
        <v>0</v>
      </c>
      <c r="L38" s="41">
        <f>SUM(AI38)</f>
        <v>0</v>
      </c>
      <c r="O38" s="329"/>
      <c r="P38" s="330"/>
      <c r="AC38" s="17" t="str">
        <f t="shared" si="3"/>
        <v>Mi</v>
      </c>
      <c r="AD38" s="17">
        <f t="shared" si="0"/>
        <v>1</v>
      </c>
      <c r="AE38" s="67">
        <f>SUM($M$36)</f>
        <v>4</v>
      </c>
      <c r="AF38" s="67">
        <f>VLOOKUP(AC38,Varianten_Kombi!$L$4:$M$10,2,0)</f>
        <v>3</v>
      </c>
      <c r="AG38" s="67" t="str">
        <f>CONCATENATE(AD38,AE38,AF38)</f>
        <v>143</v>
      </c>
      <c r="AH38" s="17" t="str">
        <f>B38</f>
        <v>Mi</v>
      </c>
      <c r="AI38" s="17">
        <f>VLOOKUP(AG38,Varianten_Kombi!$E$4:$G$143,3)</f>
        <v>0</v>
      </c>
      <c r="AJ38" s="49">
        <f>(F38-E38)*24</f>
        <v>0</v>
      </c>
      <c r="AK38" s="49">
        <f>((H38-G38)+(J38-I38))*24</f>
        <v>0</v>
      </c>
      <c r="AL38" s="139">
        <f>IF(AJ38&gt;9.5,IF(AK38&gt;0.75,(AJ38-AK38),(AJ38-0.75)),IF(AJ38&gt;6,IF(AK38&gt;0.5,(AJ38-AK38),(AJ38-0.5)),IF(AJ38&lt;=6,(AJ38-AK38))))</f>
        <v>0</v>
      </c>
      <c r="AM38" s="17">
        <f>IF((C38=6)*AND(AL38&gt;L38),AL38,L38)</f>
        <v>0</v>
      </c>
    </row>
    <row r="39" spans="1:39" ht="27.75" customHeight="1" x14ac:dyDescent="0.2">
      <c r="M39" s="46">
        <f>SUM(K36:K38)</f>
        <v>0</v>
      </c>
      <c r="N39" s="204">
        <f>SUM(L36:L38)</f>
        <v>0</v>
      </c>
    </row>
    <row r="41" spans="1:39" x14ac:dyDescent="0.2">
      <c r="M41" s="62"/>
      <c r="N41" s="62"/>
    </row>
    <row r="42" spans="1:39" ht="24" customHeight="1" x14ac:dyDescent="0.2">
      <c r="A42" s="63"/>
      <c r="B42" s="64"/>
      <c r="C42" s="65"/>
      <c r="D42" s="66"/>
      <c r="E42" s="66"/>
      <c r="F42" s="43"/>
      <c r="G42" s="43"/>
      <c r="H42" s="43"/>
      <c r="I42" s="43"/>
      <c r="J42" s="43"/>
      <c r="K42" s="49"/>
      <c r="L42" s="42"/>
      <c r="P42" s="20"/>
      <c r="AJ42" s="49"/>
      <c r="AK42" s="49"/>
    </row>
    <row r="43" spans="1:39" ht="24" customHeight="1" x14ac:dyDescent="0.2">
      <c r="A43" s="63"/>
      <c r="B43" s="64"/>
      <c r="C43" s="65"/>
      <c r="D43" s="66"/>
      <c r="E43" s="66"/>
      <c r="F43" s="43"/>
      <c r="G43" s="43"/>
      <c r="H43" s="43"/>
      <c r="I43" s="43"/>
      <c r="J43" s="43"/>
      <c r="K43" s="49"/>
      <c r="L43" s="42"/>
      <c r="P43" s="20"/>
      <c r="AJ43" s="49"/>
      <c r="AK43" s="49"/>
    </row>
    <row r="44" spans="1:39" ht="24" customHeight="1" x14ac:dyDescent="0.2">
      <c r="A44" s="63"/>
      <c r="B44" s="64"/>
      <c r="C44" s="65"/>
      <c r="D44" s="66"/>
      <c r="E44" s="66"/>
      <c r="F44" s="43"/>
      <c r="G44" s="43"/>
      <c r="H44" s="43"/>
      <c r="I44" s="43"/>
      <c r="J44" s="43"/>
      <c r="K44" s="49"/>
      <c r="L44" s="42"/>
      <c r="P44" s="20"/>
      <c r="AJ44" s="49"/>
      <c r="AK44" s="49"/>
    </row>
    <row r="45" spans="1:39" ht="24" customHeight="1" x14ac:dyDescent="0.2">
      <c r="A45" s="63"/>
      <c r="B45" s="64"/>
      <c r="C45" s="65"/>
      <c r="D45" s="66"/>
      <c r="E45" s="66"/>
      <c r="F45" s="43"/>
      <c r="G45" s="43"/>
      <c r="H45" s="43"/>
      <c r="I45" s="43"/>
      <c r="J45" s="43"/>
      <c r="K45" s="49"/>
      <c r="L45" s="42"/>
      <c r="P45" s="20"/>
      <c r="AJ45" s="49"/>
      <c r="AK45" s="49"/>
    </row>
    <row r="46" spans="1:39" ht="24" customHeight="1" x14ac:dyDescent="0.2">
      <c r="A46" s="63"/>
      <c r="B46" s="64"/>
      <c r="C46" s="65"/>
      <c r="D46" s="66"/>
      <c r="E46" s="66"/>
      <c r="F46" s="43"/>
      <c r="G46" s="43"/>
      <c r="H46" s="43"/>
      <c r="I46" s="43"/>
      <c r="J46" s="43"/>
      <c r="K46" s="49"/>
      <c r="L46" s="42"/>
      <c r="P46" s="20"/>
      <c r="AJ46" s="49"/>
      <c r="AK46" s="49"/>
    </row>
    <row r="47" spans="1:39" ht="24" customHeight="1" thickBot="1" x14ac:dyDescent="0.25">
      <c r="A47" s="63"/>
      <c r="B47" s="64"/>
      <c r="C47" s="65"/>
      <c r="D47" s="66"/>
      <c r="E47" s="66"/>
      <c r="F47" s="43"/>
      <c r="G47" s="43"/>
      <c r="H47" s="43"/>
      <c r="I47" s="43"/>
      <c r="J47" s="43"/>
      <c r="K47" s="49"/>
      <c r="L47" s="42"/>
      <c r="P47" s="20"/>
      <c r="AJ47" s="49"/>
      <c r="AK47" s="49"/>
    </row>
    <row r="48" spans="1:39" ht="24" customHeight="1" x14ac:dyDescent="0.2">
      <c r="A48" s="19"/>
      <c r="E48" s="212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30"/>
    </row>
    <row r="49" spans="1:39" ht="24" customHeight="1" x14ac:dyDescent="0.2">
      <c r="A49" s="19"/>
      <c r="E49" s="215" t="s">
        <v>25</v>
      </c>
      <c r="F49" s="47"/>
      <c r="G49" s="47"/>
      <c r="H49" s="47"/>
      <c r="I49" s="47"/>
      <c r="J49" s="47"/>
      <c r="K49" s="74">
        <f>SUM(M39,M35,M28,M21,M14)</f>
        <v>0</v>
      </c>
      <c r="L49" s="16"/>
      <c r="M49" s="47" t="s">
        <v>46</v>
      </c>
      <c r="N49" s="47"/>
      <c r="O49" s="18">
        <f>Okt!O51</f>
        <v>0</v>
      </c>
      <c r="P49" s="216"/>
      <c r="AD49" s="72"/>
      <c r="AE49" s="73"/>
      <c r="AF49" s="73"/>
      <c r="AG49" s="73"/>
      <c r="AH49" s="72"/>
      <c r="AI49" s="72"/>
      <c r="AJ49" s="72"/>
      <c r="AK49" s="72"/>
      <c r="AL49" s="72"/>
      <c r="AM49" s="72"/>
    </row>
    <row r="50" spans="1:39" ht="24" customHeight="1" x14ac:dyDescent="0.2">
      <c r="A50" s="19"/>
      <c r="E50" s="215" t="s">
        <v>42</v>
      </c>
      <c r="F50" s="47"/>
      <c r="G50" s="47"/>
      <c r="H50" s="47"/>
      <c r="I50" s="47"/>
      <c r="J50" s="47"/>
      <c r="K50" s="74">
        <f>Okt!$K$54</f>
        <v>0</v>
      </c>
      <c r="L50" s="89"/>
      <c r="M50" s="47" t="s">
        <v>45</v>
      </c>
      <c r="N50" s="47"/>
      <c r="O50" s="18">
        <f>SUM(COUNTIF(C9:C38,3))</f>
        <v>0</v>
      </c>
      <c r="P50" s="216"/>
    </row>
    <row r="51" spans="1:39" ht="24" customHeight="1" x14ac:dyDescent="0.2">
      <c r="A51" s="63"/>
      <c r="E51" s="215" t="s">
        <v>26</v>
      </c>
      <c r="F51" s="47"/>
      <c r="G51" s="47"/>
      <c r="H51" s="47"/>
      <c r="I51" s="47"/>
      <c r="J51" s="47"/>
      <c r="K51" s="74">
        <f>SUM(K49:K50)</f>
        <v>0</v>
      </c>
      <c r="L51" s="89"/>
      <c r="M51" s="47" t="s">
        <v>48</v>
      </c>
      <c r="N51" s="47"/>
      <c r="O51" s="18">
        <f>O49-O50</f>
        <v>0</v>
      </c>
      <c r="P51" s="216"/>
    </row>
    <row r="52" spans="1:39" ht="24" customHeight="1" x14ac:dyDescent="0.2">
      <c r="A52" s="63"/>
      <c r="D52" s="47"/>
      <c r="E52" s="215" t="s">
        <v>27</v>
      </c>
      <c r="F52" s="47"/>
      <c r="G52" s="47"/>
      <c r="H52" s="47"/>
      <c r="I52" s="47"/>
      <c r="J52" s="47"/>
      <c r="K52" s="78">
        <f>SUM(N39,N35,N28,N21,N14)</f>
        <v>0</v>
      </c>
      <c r="L52" s="89"/>
      <c r="M52" s="47"/>
      <c r="N52" s="47"/>
      <c r="O52" s="218"/>
      <c r="P52" s="217"/>
    </row>
    <row r="53" spans="1:39" ht="24" customHeight="1" thickBot="1" x14ac:dyDescent="0.25">
      <c r="D53" s="47"/>
      <c r="E53" s="215"/>
      <c r="F53" s="47"/>
      <c r="G53" s="47"/>
      <c r="H53" s="47"/>
      <c r="I53" s="47"/>
      <c r="J53" s="47"/>
      <c r="K53" s="79"/>
      <c r="L53" s="89"/>
      <c r="M53" s="47"/>
      <c r="N53" s="47"/>
      <c r="O53" s="218"/>
      <c r="P53" s="217"/>
    </row>
    <row r="54" spans="1:39" ht="24" customHeight="1" thickBot="1" x14ac:dyDescent="0.3">
      <c r="E54" s="215" t="s">
        <v>28</v>
      </c>
      <c r="F54" s="47"/>
      <c r="G54" s="47"/>
      <c r="H54" s="47"/>
      <c r="I54" s="47"/>
      <c r="J54" s="89"/>
      <c r="K54" s="80">
        <f>K51-K52</f>
        <v>0</v>
      </c>
      <c r="L54" s="89"/>
      <c r="M54" s="47"/>
      <c r="N54" s="47"/>
      <c r="O54" s="47"/>
      <c r="P54" s="217"/>
    </row>
    <row r="55" spans="1:39" ht="24" customHeight="1" thickBot="1" x14ac:dyDescent="0.25">
      <c r="E55" s="219"/>
      <c r="F55" s="220"/>
      <c r="G55" s="220"/>
      <c r="H55" s="220"/>
      <c r="I55" s="220"/>
      <c r="J55" s="220"/>
      <c r="K55" s="221"/>
      <c r="L55" s="220"/>
      <c r="M55" s="220"/>
      <c r="N55" s="220"/>
      <c r="O55" s="222"/>
      <c r="P55" s="223"/>
    </row>
    <row r="56" spans="1:39" ht="24" customHeight="1" x14ac:dyDescent="0.2">
      <c r="K56" s="16"/>
      <c r="M56" s="19"/>
      <c r="N56" s="17"/>
      <c r="O56" s="20"/>
    </row>
    <row r="57" spans="1:39" ht="24" customHeight="1" x14ac:dyDescent="0.2">
      <c r="M57" s="19"/>
      <c r="N57" s="17"/>
      <c r="O57" s="20"/>
    </row>
    <row r="58" spans="1:39" ht="24" customHeight="1" x14ac:dyDescent="0.2">
      <c r="C58" s="61"/>
      <c r="D58" s="61"/>
      <c r="E58" s="61"/>
      <c r="F58" s="61"/>
      <c r="K58" s="61"/>
      <c r="L58" s="61"/>
      <c r="M58" s="19"/>
      <c r="N58" s="17"/>
      <c r="O58" s="20"/>
    </row>
    <row r="59" spans="1:39" x14ac:dyDescent="0.2">
      <c r="C59" s="17" t="s">
        <v>32</v>
      </c>
      <c r="F59" s="47"/>
      <c r="K59" s="17" t="s">
        <v>33</v>
      </c>
      <c r="N59" s="17"/>
      <c r="P59" s="20"/>
    </row>
    <row r="60" spans="1:39" x14ac:dyDescent="0.2">
      <c r="N60" s="17"/>
      <c r="P60" s="20"/>
    </row>
    <row r="61" spans="1:39" x14ac:dyDescent="0.2">
      <c r="N61" s="17"/>
      <c r="P61" s="20"/>
    </row>
    <row r="62" spans="1:39" x14ac:dyDescent="0.2">
      <c r="N62" s="17"/>
      <c r="P62" s="20"/>
    </row>
    <row r="63" spans="1:39" x14ac:dyDescent="0.2">
      <c r="N63" s="17"/>
    </row>
    <row r="64" spans="1:39" x14ac:dyDescent="0.2">
      <c r="N64" s="17"/>
    </row>
  </sheetData>
  <sheetProtection algorithmName="SHA-512" hashValue="LyXp33puPjg4PfWHCKW1Y7Hzp/3dBgeKll9j9ZP+EwPfvUcsnAISNCKYETlsxEEH/Svj6AqZL9GuRvnmgeC6hA==" saltValue="VEdk6oCLn0rl2vOEvHt3oA==" spinCount="100000" sheet="1" selectLockedCells="1"/>
  <autoFilter ref="A8:AN38">
    <filterColumn colId="14" showButton="0"/>
    <filterColumn colId="29" showButton="0"/>
    <filterColumn colId="30" showButton="0"/>
    <filterColumn colId="31" showButton="0"/>
    <filterColumn colId="32" showButton="0"/>
    <filterColumn colId="33" showButton="0"/>
  </autoFilter>
  <mergeCells count="36">
    <mergeCell ref="O9:P9"/>
    <mergeCell ref="O10:P10"/>
    <mergeCell ref="AD8:AI8"/>
    <mergeCell ref="A1:P1"/>
    <mergeCell ref="K3:L3"/>
    <mergeCell ref="M3:N3"/>
    <mergeCell ref="K4:L4"/>
    <mergeCell ref="O7:P8"/>
    <mergeCell ref="O11:P11"/>
    <mergeCell ref="O12:P12"/>
    <mergeCell ref="O20:P20"/>
    <mergeCell ref="O21:P21"/>
    <mergeCell ref="O15:P15"/>
    <mergeCell ref="O13:P13"/>
    <mergeCell ref="O14:P14"/>
    <mergeCell ref="O22:P22"/>
    <mergeCell ref="O23:P23"/>
    <mergeCell ref="O24:P24"/>
    <mergeCell ref="O25:P25"/>
    <mergeCell ref="O16:P16"/>
    <mergeCell ref="O17:P17"/>
    <mergeCell ref="O18:P18"/>
    <mergeCell ref="O19:P19"/>
    <mergeCell ref="O38:P38"/>
    <mergeCell ref="O36:P36"/>
    <mergeCell ref="O37:P37"/>
    <mergeCell ref="O26:P26"/>
    <mergeCell ref="O34:P34"/>
    <mergeCell ref="O35:P35"/>
    <mergeCell ref="O29:P29"/>
    <mergeCell ref="O30:P30"/>
    <mergeCell ref="O28:P28"/>
    <mergeCell ref="O27:P27"/>
    <mergeCell ref="O31:P31"/>
    <mergeCell ref="O32:P32"/>
    <mergeCell ref="O33:P33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Drop Down 2">
              <controlPr locked="0" defaultSize="0" autoLine="0" autoPict="0">
                <anchor moveWithCells="1">
                  <from>
                    <xdr:col>11</xdr:col>
                    <xdr:colOff>314325</xdr:colOff>
                    <xdr:row>2</xdr:row>
                    <xdr:rowOff>238125</xdr:rowOff>
                  </from>
                  <to>
                    <xdr:col>13</xdr:col>
                    <xdr:colOff>371475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Drop Down 4">
              <controlPr locked="0" defaultSize="0" autoLine="0" autoPict="0">
                <anchor moveWithCells="1">
                  <from>
                    <xdr:col>12</xdr:col>
                    <xdr:colOff>9525</xdr:colOff>
                    <xdr:row>8</xdr:row>
                    <xdr:rowOff>19050</xdr:rowOff>
                  </from>
                  <to>
                    <xdr:col>13</xdr:col>
                    <xdr:colOff>600075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6" name="Drop Down 5">
              <controlPr locked="0" defaultSize="0" autoLine="0" autoPict="0">
                <anchor moveWithCells="1">
                  <from>
                    <xdr:col>12</xdr:col>
                    <xdr:colOff>19050</xdr:colOff>
                    <xdr:row>14</xdr:row>
                    <xdr:rowOff>19050</xdr:rowOff>
                  </from>
                  <to>
                    <xdr:col>13</xdr:col>
                    <xdr:colOff>609600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Drop Down 6">
              <controlPr locked="0" defaultSize="0" autoLine="0" autoPict="0">
                <anchor moveWithCells="1">
                  <from>
                    <xdr:col>12</xdr:col>
                    <xdr:colOff>38100</xdr:colOff>
                    <xdr:row>21</xdr:row>
                    <xdr:rowOff>9525</xdr:rowOff>
                  </from>
                  <to>
                    <xdr:col>14</xdr:col>
                    <xdr:colOff>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8" name="Drop Down 7">
              <controlPr locked="0" defaultSize="0" autoLine="0" autoPict="0">
                <anchor moveWithCells="1">
                  <from>
                    <xdr:col>12</xdr:col>
                    <xdr:colOff>38100</xdr:colOff>
                    <xdr:row>28</xdr:row>
                    <xdr:rowOff>0</xdr:rowOff>
                  </from>
                  <to>
                    <xdr:col>14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9" name="Drop Down 8">
              <controlPr locked="0" defaultSize="0" autoLine="0" autoPict="0">
                <anchor moveWithCells="1">
                  <from>
                    <xdr:col>12</xdr:col>
                    <xdr:colOff>9525</xdr:colOff>
                    <xdr:row>34</xdr:row>
                    <xdr:rowOff>295275</xdr:rowOff>
                  </from>
                  <to>
                    <xdr:col>13</xdr:col>
                    <xdr:colOff>609600</xdr:colOff>
                    <xdr:row>36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tabColor theme="0" tint="-0.14999847407452621"/>
    <pageSetUpPr fitToPage="1"/>
  </sheetPr>
  <dimension ref="A1:AN63"/>
  <sheetViews>
    <sheetView showGridLines="0" zoomScale="115" zoomScaleNormal="115" workbookViewId="0">
      <selection activeCell="E35" sqref="E35"/>
    </sheetView>
  </sheetViews>
  <sheetFormatPr baseColWidth="10" defaultColWidth="11.42578125" defaultRowHeight="15" x14ac:dyDescent="0.2"/>
  <cols>
    <col min="1" max="1" width="7.7109375" style="17" customWidth="1"/>
    <col min="2" max="2" width="4.42578125" style="17" customWidth="1"/>
    <col min="3" max="3" width="6" style="17" customWidth="1"/>
    <col min="4" max="4" width="17.42578125" style="17" bestFit="1" customWidth="1"/>
    <col min="5" max="10" width="9.28515625" style="17" customWidth="1"/>
    <col min="11" max="12" width="11.5703125" style="17" customWidth="1"/>
    <col min="13" max="13" width="9.28515625" style="17" customWidth="1"/>
    <col min="14" max="14" width="9.28515625" style="19" customWidth="1"/>
    <col min="15" max="16" width="11.42578125" style="17"/>
    <col min="17" max="29" width="11.42578125" style="17" hidden="1" customWidth="1"/>
    <col min="30" max="30" width="2.5703125" style="17" hidden="1" customWidth="1"/>
    <col min="31" max="32" width="2.5703125" style="67" hidden="1" customWidth="1"/>
    <col min="33" max="33" width="5.28515625" style="67" hidden="1" customWidth="1"/>
    <col min="34" max="34" width="2.5703125" style="17" hidden="1" customWidth="1"/>
    <col min="35" max="35" width="12" style="17" hidden="1" customWidth="1"/>
    <col min="36" max="36" width="8.140625" style="17" hidden="1" customWidth="1"/>
    <col min="37" max="37" width="8.28515625" style="17" hidden="1" customWidth="1"/>
    <col min="38" max="38" width="15.7109375" style="17" hidden="1" customWidth="1"/>
    <col min="39" max="40" width="11.42578125" style="17" hidden="1" customWidth="1"/>
    <col min="41" max="16384" width="11.42578125" style="17"/>
  </cols>
  <sheetData>
    <row r="1" spans="1:38" ht="25.5" x14ac:dyDescent="0.35">
      <c r="A1" s="345" t="s">
        <v>13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7"/>
      <c r="AL1" s="17">
        <f>IF(($C$13=6)*AND($AK$13&gt;$L$13),$AK$13,$L$13)</f>
        <v>0</v>
      </c>
    </row>
    <row r="2" spans="1:38" ht="36" customHeight="1" x14ac:dyDescent="0.2"/>
    <row r="3" spans="1:38" ht="18.75" customHeight="1" x14ac:dyDescent="0.25">
      <c r="A3" s="83">
        <f>Person!$G$2</f>
        <v>0</v>
      </c>
      <c r="B3" s="54"/>
      <c r="C3" s="54"/>
      <c r="D3" s="54"/>
      <c r="E3" s="54"/>
      <c r="F3" s="55"/>
      <c r="K3" s="348" t="s">
        <v>58</v>
      </c>
      <c r="L3" s="348"/>
      <c r="M3" s="314">
        <f>IF(M4=1,Person!G14, IF(M4=2,Person!O14,IF(M4=3,Person!W14,IF(M4=4,Person!AE14,"FALSCH"))))</f>
        <v>0</v>
      </c>
      <c r="N3" s="314"/>
    </row>
    <row r="4" spans="1:38" ht="18.75" customHeight="1" x14ac:dyDescent="0.25">
      <c r="A4" s="84">
        <f>Person!$G$3</f>
        <v>0</v>
      </c>
      <c r="B4" s="56"/>
      <c r="C4" s="56"/>
      <c r="D4" s="56"/>
      <c r="E4" s="56"/>
      <c r="F4" s="57"/>
      <c r="K4" s="348" t="s">
        <v>59</v>
      </c>
      <c r="L4" s="348"/>
      <c r="M4" s="53">
        <v>1</v>
      </c>
      <c r="N4" s="68"/>
      <c r="AL4" s="17">
        <f>IF($C$13=6+AND($AK$13&lt;$L$13),$AK$13,$L$13)</f>
        <v>0</v>
      </c>
    </row>
    <row r="5" spans="1:38" s="60" customFormat="1" ht="39" customHeight="1" x14ac:dyDescent="0.4">
      <c r="A5" s="59">
        <v>44896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AE5" s="70"/>
      <c r="AF5" s="70"/>
      <c r="AG5" s="70"/>
      <c r="AL5" s="17"/>
    </row>
    <row r="6" spans="1:38" ht="21" customHeight="1" x14ac:dyDescent="0.2">
      <c r="A6" s="61"/>
      <c r="B6" s="61"/>
      <c r="C6" s="61"/>
      <c r="N6" s="17"/>
      <c r="AL6" s="17">
        <f>IF(AND($C$13=6,$AK$13&gt;$L$13),$AK$13,$L$13)</f>
        <v>0</v>
      </c>
    </row>
    <row r="7" spans="1:38" ht="24" customHeight="1" x14ac:dyDescent="0.25">
      <c r="A7" s="22" t="s">
        <v>14</v>
      </c>
      <c r="B7" s="23"/>
      <c r="C7" s="24" t="s">
        <v>15</v>
      </c>
      <c r="D7" s="25" t="s">
        <v>52</v>
      </c>
      <c r="E7" s="26" t="s">
        <v>16</v>
      </c>
      <c r="F7" s="26"/>
      <c r="G7" s="27" t="s">
        <v>17</v>
      </c>
      <c r="H7" s="26"/>
      <c r="I7" s="27" t="s">
        <v>18</v>
      </c>
      <c r="J7" s="28"/>
      <c r="K7" s="29" t="s">
        <v>14</v>
      </c>
      <c r="L7" s="30" t="s">
        <v>14</v>
      </c>
      <c r="M7" s="31" t="s">
        <v>19</v>
      </c>
      <c r="N7" s="31" t="s">
        <v>19</v>
      </c>
      <c r="O7" s="334" t="s">
        <v>72</v>
      </c>
      <c r="P7" s="335"/>
    </row>
    <row r="8" spans="1:38" ht="24" customHeight="1" x14ac:dyDescent="0.25">
      <c r="A8" s="32"/>
      <c r="B8" s="33"/>
      <c r="C8" s="34" t="s">
        <v>20</v>
      </c>
      <c r="D8" s="35" t="s">
        <v>51</v>
      </c>
      <c r="E8" s="36" t="s">
        <v>21</v>
      </c>
      <c r="F8" s="37" t="s">
        <v>22</v>
      </c>
      <c r="G8" s="37" t="s">
        <v>21</v>
      </c>
      <c r="H8" s="37" t="s">
        <v>22</v>
      </c>
      <c r="I8" s="37" t="s">
        <v>21</v>
      </c>
      <c r="J8" s="35" t="s">
        <v>22</v>
      </c>
      <c r="K8" s="36" t="s">
        <v>23</v>
      </c>
      <c r="L8" s="38" t="s">
        <v>24</v>
      </c>
      <c r="M8" s="39" t="s">
        <v>23</v>
      </c>
      <c r="N8" s="39" t="s">
        <v>24</v>
      </c>
      <c r="O8" s="340"/>
      <c r="P8" s="341"/>
      <c r="AD8" s="342" t="s">
        <v>68</v>
      </c>
      <c r="AE8" s="343"/>
      <c r="AF8" s="343"/>
      <c r="AG8" s="343"/>
      <c r="AH8" s="344"/>
      <c r="AI8" s="17" t="s">
        <v>16</v>
      </c>
      <c r="AJ8" s="17" t="s">
        <v>69</v>
      </c>
      <c r="AK8" s="17" t="s">
        <v>70</v>
      </c>
      <c r="AL8" s="17" t="s">
        <v>71</v>
      </c>
    </row>
    <row r="9" spans="1:38" ht="24" customHeight="1" x14ac:dyDescent="0.2">
      <c r="A9" s="13">
        <f>Kalender!B339</f>
        <v>44896</v>
      </c>
      <c r="B9" s="187" t="str">
        <f>Kalender!C339</f>
        <v>Do</v>
      </c>
      <c r="C9" s="3">
        <v>1</v>
      </c>
      <c r="D9" s="14" t="str">
        <f t="shared" ref="D9" si="0">IF(C9=0,"arbeitsfreier Tag",IF(C9=1,"AZ",IF(C9=2,"gesetzl. Feiertag",IF(C9=3,"Tarifurlaub",IF(C9=4,"Sonderurlaub",IF(C9=5,"krank (Arbeitsunfähigkeit)",IF(C9=6,"Aus-/Weiterbildung/Dienstreise","Zeitausgleich")))))))</f>
        <v>AZ</v>
      </c>
      <c r="E9" s="278"/>
      <c r="F9" s="278"/>
      <c r="G9" s="5"/>
      <c r="H9" s="5"/>
      <c r="I9" s="5"/>
      <c r="J9" s="11"/>
      <c r="K9" s="40">
        <f t="shared" ref="K9:K39" si="1">IF(C9=0,AK9,IF(C9=1,AK9,IF(C9=2,L9,IF(C9=3,L9,IF(C9=4,L9,IF(C9=5,L9,IF(C9=6,AL9,IF(C9=7,0,"falsch"))))))))</f>
        <v>0</v>
      </c>
      <c r="L9" s="41">
        <f t="shared" ref="L9" si="2">SUM(AH9)</f>
        <v>0</v>
      </c>
      <c r="M9" s="52">
        <v>4</v>
      </c>
      <c r="N9" s="273"/>
      <c r="O9" s="338"/>
      <c r="P9" s="339"/>
      <c r="AC9" s="17" t="str">
        <f>B9</f>
        <v>Do</v>
      </c>
      <c r="AD9" s="17">
        <f t="shared" ref="AD9" si="3">SUM($M$4)</f>
        <v>1</v>
      </c>
      <c r="AE9" s="67">
        <f>SUM($M$9)</f>
        <v>4</v>
      </c>
      <c r="AF9" s="67">
        <f>VLOOKUP(AC9,Varianten_Kombi!$L$4:$M$10,2,0)</f>
        <v>4</v>
      </c>
      <c r="AG9" s="67" t="str">
        <f t="shared" ref="AG9" si="4">CONCATENATE(AD9,AE9,AF9)</f>
        <v>144</v>
      </c>
      <c r="AH9" s="17">
        <f>VLOOKUP(AG9,Varianten_Kombi!$E$4:$G$143,3)</f>
        <v>0</v>
      </c>
      <c r="AI9" s="49">
        <f t="shared" ref="AI9:AI39" si="5">(F9-E9)*24</f>
        <v>0</v>
      </c>
      <c r="AJ9" s="49">
        <f t="shared" ref="AJ9:AJ39" si="6">((H9-G9)+(J9-I9))*24</f>
        <v>0</v>
      </c>
      <c r="AK9" s="139">
        <f t="shared" ref="AK9" si="7">IF(AI9&gt;9.5,IF(AJ9&gt;0.75,(AI9-AJ9),(AI9-0.75)),IF(AI9&gt;6,IF(AJ9&gt;0.5,(AI9-AJ9),(AI9-0.5)),IF(AI9&lt;=6,(AI9-AJ9))))</f>
        <v>0</v>
      </c>
      <c r="AL9" s="17">
        <f t="shared" ref="AL9:AL39" si="8">IF((C9=6)*AND(AK9&gt;L9),AK9,L9)</f>
        <v>0</v>
      </c>
    </row>
    <row r="10" spans="1:38" ht="24" customHeight="1" x14ac:dyDescent="0.2">
      <c r="A10" s="13">
        <f>Kalender!B340</f>
        <v>44897</v>
      </c>
      <c r="B10" s="187" t="str">
        <f>Kalender!C340</f>
        <v>Fr</v>
      </c>
      <c r="C10" s="3">
        <v>1</v>
      </c>
      <c r="D10" s="14" t="str">
        <f>IF(C10=0,"arbeitsfreier Tag",IF(C10=1,"AZ",IF(C10=2,"gesetzl. Feiertag",IF(C10=3,"Tarifurlaub",IF(C10=4,"Sonderurlaub",IF(C10=5,"krank (Arbeitsunfähigkeit)",IF(C10=6,"Aus-/Weiterbildung/Dienstreise","Zeitausgleich")))))))</f>
        <v>AZ</v>
      </c>
      <c r="E10" s="278"/>
      <c r="F10" s="278"/>
      <c r="G10" s="5"/>
      <c r="H10" s="5"/>
      <c r="I10" s="5"/>
      <c r="J10" s="11"/>
      <c r="K10" s="40">
        <f t="shared" si="1"/>
        <v>0</v>
      </c>
      <c r="L10" s="41">
        <f>SUM(AH10)</f>
        <v>0</v>
      </c>
      <c r="M10" s="288"/>
      <c r="N10" s="242"/>
      <c r="O10" s="331"/>
      <c r="P10" s="332"/>
      <c r="AC10" s="17" t="str">
        <f t="shared" ref="AC10:AC39" si="9">B10</f>
        <v>Fr</v>
      </c>
      <c r="AD10" s="17">
        <f t="shared" ref="AD10:AD39" si="10">SUM($M$4)</f>
        <v>1</v>
      </c>
      <c r="AE10" s="67">
        <f t="shared" ref="AE10:AE12" si="11">SUM($M$9)</f>
        <v>4</v>
      </c>
      <c r="AF10" s="67">
        <f>VLOOKUP(AC10,Varianten_Kombi!$L$4:$M$10,2,0)</f>
        <v>5</v>
      </c>
      <c r="AG10" s="67" t="str">
        <f t="shared" ref="AG10:AG20" si="12">CONCATENATE(AD10,AE10,AF10)</f>
        <v>145</v>
      </c>
      <c r="AH10" s="17">
        <f>VLOOKUP(AG10,Varianten_Kombi!$E$4:$G$143,3)</f>
        <v>0</v>
      </c>
      <c r="AI10" s="49">
        <f t="shared" si="5"/>
        <v>0</v>
      </c>
      <c r="AJ10" s="49">
        <f t="shared" si="6"/>
        <v>0</v>
      </c>
      <c r="AK10" s="139">
        <f t="shared" ref="AK10:AK20" si="13">IF(AI10&gt;9.5,IF(AJ10&gt;0.75,(AI10-AJ10),(AI10-0.75)),IF(AI10&gt;6,IF(AJ10&gt;0.5,(AI10-AJ10),(AI10-0.5)),IF(AI10&lt;=6,(AI10-AJ10))))</f>
        <v>0</v>
      </c>
      <c r="AL10" s="17">
        <f t="shared" si="8"/>
        <v>0</v>
      </c>
    </row>
    <row r="11" spans="1:38" ht="24" customHeight="1" x14ac:dyDescent="0.2">
      <c r="A11" s="13">
        <f>Kalender!B341</f>
        <v>44898</v>
      </c>
      <c r="B11" s="187" t="str">
        <f>Kalender!C341</f>
        <v>Sa</v>
      </c>
      <c r="C11" s="1">
        <v>0</v>
      </c>
      <c r="D11" s="15" t="str">
        <f>IF(C11=0,"arbeitsfreier Tag",IF(C11=1,"AZ",IF(C11=2,"gesetzl. Feiertag",IF(C11=3,"Tarifurlaub",IF(C11=4,"Sonderurlaub",IF(C11=5,"krank (Arbeitsunfähigkeit)",IF(C11=6,"Aus-/Weiterbildung/Dienstreise","Zeitausgleich")))))))</f>
        <v>arbeitsfreier Tag</v>
      </c>
      <c r="E11" s="8"/>
      <c r="F11" s="7"/>
      <c r="G11" s="7"/>
      <c r="H11" s="7"/>
      <c r="I11" s="7"/>
      <c r="J11" s="183"/>
      <c r="K11" s="50">
        <f t="shared" si="1"/>
        <v>0</v>
      </c>
      <c r="L11" s="48">
        <f>SUM(AH11)</f>
        <v>0</v>
      </c>
      <c r="M11" s="16"/>
      <c r="N11" s="17"/>
      <c r="O11" s="331"/>
      <c r="P11" s="332"/>
      <c r="AC11" s="17" t="str">
        <f t="shared" si="9"/>
        <v>Sa</v>
      </c>
      <c r="AD11" s="17">
        <f t="shared" si="10"/>
        <v>1</v>
      </c>
      <c r="AE11" s="67">
        <f t="shared" si="11"/>
        <v>4</v>
      </c>
      <c r="AF11" s="67">
        <f>VLOOKUP(AC11,Varianten_Kombi!$L$4:$M$10,2,0)</f>
        <v>6</v>
      </c>
      <c r="AG11" s="67" t="str">
        <f t="shared" si="12"/>
        <v>146</v>
      </c>
      <c r="AH11" s="17">
        <f>VLOOKUP(AG11,Varianten_Kombi!$E$4:$G$143,3)</f>
        <v>0</v>
      </c>
      <c r="AI11" s="49">
        <f t="shared" si="5"/>
        <v>0</v>
      </c>
      <c r="AJ11" s="49">
        <f t="shared" si="6"/>
        <v>0</v>
      </c>
      <c r="AK11" s="139">
        <f t="shared" si="13"/>
        <v>0</v>
      </c>
      <c r="AL11" s="17">
        <f t="shared" si="8"/>
        <v>0</v>
      </c>
    </row>
    <row r="12" spans="1:38" ht="24" customHeight="1" x14ac:dyDescent="0.2">
      <c r="A12" s="13">
        <f>Kalender!B342</f>
        <v>44899</v>
      </c>
      <c r="B12" s="187" t="str">
        <f>Kalender!C342</f>
        <v>So</v>
      </c>
      <c r="C12" s="1">
        <v>0</v>
      </c>
      <c r="D12" s="15" t="str">
        <f>IF(C12=0,"arbeitsfreier Tag",IF(C12=1,"AZ",IF(C12=2,"gesetzl. Feiertag",IF(C12=3,"Tarifurlaub",IF(C12=4,"Sonderurlaub",IF(C12=5,"krank (Arbeitsunfähigkeit)",IF(C12=6,"Aus-/Weiterbildung/Dienstreise","Zeitausgleich")))))))</f>
        <v>arbeitsfreier Tag</v>
      </c>
      <c r="E12" s="8"/>
      <c r="F12" s="7"/>
      <c r="G12" s="7"/>
      <c r="H12" s="7"/>
      <c r="I12" s="7"/>
      <c r="J12" s="183"/>
      <c r="K12" s="50">
        <f t="shared" si="1"/>
        <v>0</v>
      </c>
      <c r="L12" s="48">
        <f>SUM(AH12)</f>
        <v>0</v>
      </c>
      <c r="M12" s="46">
        <f>SUM(K9:K12)</f>
        <v>0</v>
      </c>
      <c r="N12" s="169">
        <f>SUM(L9:L12)</f>
        <v>0</v>
      </c>
      <c r="O12" s="331"/>
      <c r="P12" s="332"/>
      <c r="AC12" s="17" t="str">
        <f t="shared" si="9"/>
        <v>So</v>
      </c>
      <c r="AD12" s="17">
        <f t="shared" si="10"/>
        <v>1</v>
      </c>
      <c r="AE12" s="67">
        <f t="shared" si="11"/>
        <v>4</v>
      </c>
      <c r="AF12" s="67">
        <f>VLOOKUP(AC12,Varianten_Kombi!$L$4:$M$10,2,0)</f>
        <v>7</v>
      </c>
      <c r="AG12" s="67" t="str">
        <f t="shared" si="12"/>
        <v>147</v>
      </c>
      <c r="AH12" s="17">
        <f>VLOOKUP(AG12,Varianten_Kombi!$E$4:$G$143,3)</f>
        <v>0</v>
      </c>
      <c r="AI12" s="49">
        <f t="shared" si="5"/>
        <v>0</v>
      </c>
      <c r="AJ12" s="49">
        <f t="shared" si="6"/>
        <v>0</v>
      </c>
      <c r="AK12" s="139">
        <f t="shared" si="13"/>
        <v>0</v>
      </c>
      <c r="AL12" s="17">
        <f t="shared" si="8"/>
        <v>0</v>
      </c>
    </row>
    <row r="13" spans="1:38" ht="24" customHeight="1" x14ac:dyDescent="0.2">
      <c r="A13" s="13">
        <f>Kalender!B343</f>
        <v>44900</v>
      </c>
      <c r="B13" s="187" t="str">
        <f>Kalender!C343</f>
        <v>Mo</v>
      </c>
      <c r="C13" s="3">
        <v>1</v>
      </c>
      <c r="D13" s="14" t="str">
        <f>IF(C13=0,"arbeitsfreier Tag",IF(C13=1,"AZ",IF(C13=2,"gesetzl. Feiertag",IF(C13=3,"Tarifurlaub",IF(C13=4,"Sonderurlaub",IF(C13=5,"krank (Arbeitsunfähigkeit)",IF(C13=6,"Aus-/Weiterbildung/Dienstreise","Zeitausgleich")))))))</f>
        <v>AZ</v>
      </c>
      <c r="E13" s="278"/>
      <c r="F13" s="278"/>
      <c r="G13" s="5"/>
      <c r="H13" s="5"/>
      <c r="I13" s="5"/>
      <c r="J13" s="11"/>
      <c r="K13" s="40">
        <f t="shared" si="1"/>
        <v>0</v>
      </c>
      <c r="L13" s="41">
        <f t="shared" ref="L13:L14" si="14">SUM(AH13)</f>
        <v>0</v>
      </c>
      <c r="M13" s="52">
        <v>1</v>
      </c>
      <c r="N13" s="273"/>
      <c r="O13" s="331"/>
      <c r="P13" s="332"/>
      <c r="AC13" s="17" t="str">
        <f t="shared" si="9"/>
        <v>Mo</v>
      </c>
      <c r="AD13" s="17">
        <f>SUM($M$4)</f>
        <v>1</v>
      </c>
      <c r="AE13" s="67">
        <f>SUM($M$13)</f>
        <v>1</v>
      </c>
      <c r="AF13" s="67">
        <f>VLOOKUP(AC13,Varianten_Kombi!$L$4:$M$10,2,0)</f>
        <v>1</v>
      </c>
      <c r="AG13" s="67" t="str">
        <f t="shared" si="12"/>
        <v>111</v>
      </c>
      <c r="AH13" s="17">
        <f>VLOOKUP(AG13,Varianten_Kombi!$E$4:$G$143,3)</f>
        <v>0</v>
      </c>
      <c r="AI13" s="49">
        <f t="shared" si="5"/>
        <v>0</v>
      </c>
      <c r="AJ13" s="49">
        <f t="shared" si="6"/>
        <v>0</v>
      </c>
      <c r="AK13" s="139">
        <f t="shared" si="13"/>
        <v>0</v>
      </c>
      <c r="AL13" s="17">
        <f t="shared" si="8"/>
        <v>0</v>
      </c>
    </row>
    <row r="14" spans="1:38" ht="24" customHeight="1" x14ac:dyDescent="0.2">
      <c r="A14" s="13">
        <f>Kalender!B344</f>
        <v>44901</v>
      </c>
      <c r="B14" s="187" t="str">
        <f>Kalender!C344</f>
        <v>Di</v>
      </c>
      <c r="C14" s="3">
        <v>1</v>
      </c>
      <c r="D14" s="14" t="str">
        <f t="shared" ref="D14" si="15">IF(C14=0,"arbeitsfreier Tag",IF(C14=1,"AZ",IF(C14=2,"gesetzl. Feiertag",IF(C14=3,"Tarifurlaub",IF(C14=4,"Sonderurlaub",IF(C14=5,"krank (Arbeitsunfähigkeit)",IF(C14=6,"Aus-/Weiterbildung/Dienstreise","Zeitausgleich")))))))</f>
        <v>AZ</v>
      </c>
      <c r="E14" s="278"/>
      <c r="F14" s="278"/>
      <c r="G14" s="5"/>
      <c r="H14" s="5"/>
      <c r="I14" s="5"/>
      <c r="J14" s="11"/>
      <c r="K14" s="40">
        <f t="shared" si="1"/>
        <v>0</v>
      </c>
      <c r="L14" s="41">
        <f t="shared" si="14"/>
        <v>0</v>
      </c>
      <c r="M14" s="52"/>
      <c r="N14" s="275"/>
      <c r="O14" s="331"/>
      <c r="P14" s="332"/>
      <c r="AC14" s="17" t="str">
        <f t="shared" si="9"/>
        <v>Di</v>
      </c>
      <c r="AD14" s="17">
        <f t="shared" si="10"/>
        <v>1</v>
      </c>
      <c r="AE14" s="67">
        <f>SUM($M$13)</f>
        <v>1</v>
      </c>
      <c r="AF14" s="67">
        <f>VLOOKUP(AC14,Varianten_Kombi!$L$4:$M$10,2,0)</f>
        <v>2</v>
      </c>
      <c r="AG14" s="67" t="str">
        <f t="shared" si="12"/>
        <v>112</v>
      </c>
      <c r="AH14" s="17">
        <f>VLOOKUP(AG14,Varianten_Kombi!$E$4:$G$143,3)</f>
        <v>0</v>
      </c>
      <c r="AI14" s="49">
        <f t="shared" si="5"/>
        <v>0</v>
      </c>
      <c r="AJ14" s="49">
        <f t="shared" si="6"/>
        <v>0</v>
      </c>
      <c r="AK14" s="139">
        <f t="shared" si="13"/>
        <v>0</v>
      </c>
      <c r="AL14" s="17">
        <f t="shared" si="8"/>
        <v>0</v>
      </c>
    </row>
    <row r="15" spans="1:38" ht="24" customHeight="1" x14ac:dyDescent="0.2">
      <c r="A15" s="13">
        <f>Kalender!B345</f>
        <v>44902</v>
      </c>
      <c r="B15" s="187" t="str">
        <f>Kalender!C345</f>
        <v>Mi</v>
      </c>
      <c r="C15" s="3">
        <v>1</v>
      </c>
      <c r="D15" s="14" t="str">
        <f t="shared" ref="D15:D20" si="16">IF(C15=0,"arbeitsfreier Tag",IF(C15=1,"AZ",IF(C15=2,"gesetzl. Feiertag",IF(C15=3,"Tarifurlaub",IF(C15=4,"Sonderurlaub",IF(C15=5,"krank (Arbeitsunfähigkeit)",IF(C15=6,"Aus-/Weiterbildung/Dienstreise","Zeitausgleich")))))))</f>
        <v>AZ</v>
      </c>
      <c r="E15" s="278"/>
      <c r="F15" s="278"/>
      <c r="G15" s="5"/>
      <c r="H15" s="5"/>
      <c r="I15" s="5"/>
      <c r="J15" s="11"/>
      <c r="K15" s="40">
        <f t="shared" si="1"/>
        <v>0</v>
      </c>
      <c r="L15" s="41">
        <f t="shared" ref="L15:L20" si="17">SUM(AH15)</f>
        <v>0</v>
      </c>
      <c r="M15" s="44"/>
      <c r="N15" s="44"/>
      <c r="O15" s="331"/>
      <c r="P15" s="332"/>
      <c r="AC15" s="17" t="str">
        <f t="shared" si="9"/>
        <v>Mi</v>
      </c>
      <c r="AD15" s="17">
        <f t="shared" si="10"/>
        <v>1</v>
      </c>
      <c r="AE15" s="67">
        <f t="shared" ref="AE15:AE19" si="18">SUM($M$13)</f>
        <v>1</v>
      </c>
      <c r="AF15" s="67">
        <f>VLOOKUP(AC15,Varianten_Kombi!$L$4:$M$10,2,0)</f>
        <v>3</v>
      </c>
      <c r="AG15" s="67" t="str">
        <f t="shared" si="12"/>
        <v>113</v>
      </c>
      <c r="AH15" s="17">
        <f>VLOOKUP(AG15,Varianten_Kombi!$E$4:$G$143,3)</f>
        <v>0</v>
      </c>
      <c r="AI15" s="49">
        <f t="shared" si="5"/>
        <v>0</v>
      </c>
      <c r="AJ15" s="49">
        <f t="shared" si="6"/>
        <v>0</v>
      </c>
      <c r="AK15" s="139">
        <f t="shared" si="13"/>
        <v>0</v>
      </c>
      <c r="AL15" s="17">
        <f t="shared" si="8"/>
        <v>0</v>
      </c>
    </row>
    <row r="16" spans="1:38" ht="24" customHeight="1" x14ac:dyDescent="0.2">
      <c r="A16" s="13">
        <f>Kalender!B346</f>
        <v>44903</v>
      </c>
      <c r="B16" s="187" t="str">
        <f>Kalender!C346</f>
        <v>Do</v>
      </c>
      <c r="C16" s="3">
        <v>1</v>
      </c>
      <c r="D16" s="14" t="str">
        <f t="shared" si="16"/>
        <v>AZ</v>
      </c>
      <c r="E16" s="278"/>
      <c r="F16" s="278"/>
      <c r="G16" s="5"/>
      <c r="H16" s="5"/>
      <c r="I16" s="5"/>
      <c r="J16" s="11"/>
      <c r="K16" s="40">
        <f t="shared" si="1"/>
        <v>0</v>
      </c>
      <c r="L16" s="41">
        <f t="shared" si="17"/>
        <v>0</v>
      </c>
      <c r="M16" s="44"/>
      <c r="N16" s="44"/>
      <c r="O16" s="331"/>
      <c r="P16" s="332"/>
      <c r="AC16" s="17" t="str">
        <f t="shared" si="9"/>
        <v>Do</v>
      </c>
      <c r="AD16" s="17">
        <f t="shared" si="10"/>
        <v>1</v>
      </c>
      <c r="AE16" s="67">
        <f t="shared" si="18"/>
        <v>1</v>
      </c>
      <c r="AF16" s="67">
        <f>VLOOKUP(AC16,Varianten_Kombi!$L$4:$M$10,2,0)</f>
        <v>4</v>
      </c>
      <c r="AG16" s="67" t="str">
        <f t="shared" si="12"/>
        <v>114</v>
      </c>
      <c r="AH16" s="17">
        <f>VLOOKUP(AG16,Varianten_Kombi!$E$4:$G$143,3)</f>
        <v>0</v>
      </c>
      <c r="AI16" s="49">
        <f t="shared" si="5"/>
        <v>0</v>
      </c>
      <c r="AJ16" s="49">
        <f t="shared" si="6"/>
        <v>0</v>
      </c>
      <c r="AK16" s="139">
        <f t="shared" si="13"/>
        <v>0</v>
      </c>
      <c r="AL16" s="17">
        <f t="shared" si="8"/>
        <v>0</v>
      </c>
    </row>
    <row r="17" spans="1:38" ht="24" customHeight="1" x14ac:dyDescent="0.2">
      <c r="A17" s="13">
        <f>Kalender!B347</f>
        <v>44904</v>
      </c>
      <c r="B17" s="187" t="str">
        <f>Kalender!C347</f>
        <v>Fr</v>
      </c>
      <c r="C17" s="3">
        <v>1</v>
      </c>
      <c r="D17" s="14" t="str">
        <f t="shared" si="16"/>
        <v>AZ</v>
      </c>
      <c r="E17" s="278"/>
      <c r="F17" s="278"/>
      <c r="G17" s="5"/>
      <c r="H17" s="5"/>
      <c r="I17" s="5"/>
      <c r="J17" s="11"/>
      <c r="K17" s="40">
        <f t="shared" si="1"/>
        <v>0</v>
      </c>
      <c r="L17" s="41">
        <f t="shared" si="17"/>
        <v>0</v>
      </c>
      <c r="O17" s="331"/>
      <c r="P17" s="332"/>
      <c r="AC17" s="17" t="str">
        <f t="shared" si="9"/>
        <v>Fr</v>
      </c>
      <c r="AD17" s="17">
        <f t="shared" si="10"/>
        <v>1</v>
      </c>
      <c r="AE17" s="67">
        <f t="shared" si="18"/>
        <v>1</v>
      </c>
      <c r="AF17" s="67">
        <f>VLOOKUP(AC17,Varianten_Kombi!$L$4:$M$10,2,0)</f>
        <v>5</v>
      </c>
      <c r="AG17" s="67" t="str">
        <f t="shared" si="12"/>
        <v>115</v>
      </c>
      <c r="AH17" s="17">
        <f>VLOOKUP(AG17,Varianten_Kombi!$E$4:$G$143,3)</f>
        <v>0</v>
      </c>
      <c r="AI17" s="49">
        <f t="shared" si="5"/>
        <v>0</v>
      </c>
      <c r="AJ17" s="49">
        <f t="shared" si="6"/>
        <v>0</v>
      </c>
      <c r="AK17" s="139">
        <f t="shared" si="13"/>
        <v>0</v>
      </c>
      <c r="AL17" s="17">
        <f t="shared" si="8"/>
        <v>0</v>
      </c>
    </row>
    <row r="18" spans="1:38" ht="24" customHeight="1" x14ac:dyDescent="0.2">
      <c r="A18" s="13">
        <f>Kalender!B348</f>
        <v>44905</v>
      </c>
      <c r="B18" s="187" t="str">
        <f>Kalender!C348</f>
        <v>Sa</v>
      </c>
      <c r="C18" s="1">
        <v>0</v>
      </c>
      <c r="D18" s="15" t="str">
        <f t="shared" si="16"/>
        <v>arbeitsfreier Tag</v>
      </c>
      <c r="E18" s="8"/>
      <c r="F18" s="7"/>
      <c r="G18" s="7"/>
      <c r="H18" s="7"/>
      <c r="I18" s="7"/>
      <c r="J18" s="183"/>
      <c r="K18" s="50">
        <f t="shared" si="1"/>
        <v>0</v>
      </c>
      <c r="L18" s="48">
        <f t="shared" si="17"/>
        <v>0</v>
      </c>
      <c r="M18" s="16"/>
      <c r="N18" s="17"/>
      <c r="O18" s="331"/>
      <c r="P18" s="332"/>
      <c r="AC18" s="17" t="str">
        <f t="shared" si="9"/>
        <v>Sa</v>
      </c>
      <c r="AD18" s="17">
        <f t="shared" si="10"/>
        <v>1</v>
      </c>
      <c r="AE18" s="67">
        <f t="shared" si="18"/>
        <v>1</v>
      </c>
      <c r="AF18" s="67">
        <f>VLOOKUP(AC18,Varianten_Kombi!$L$4:$M$10,2,0)</f>
        <v>6</v>
      </c>
      <c r="AG18" s="67" t="str">
        <f t="shared" si="12"/>
        <v>116</v>
      </c>
      <c r="AH18" s="17">
        <f>VLOOKUP(AG18,Varianten_Kombi!$E$4:$G$143,3)</f>
        <v>0</v>
      </c>
      <c r="AI18" s="49">
        <f t="shared" si="5"/>
        <v>0</v>
      </c>
      <c r="AJ18" s="49">
        <f t="shared" si="6"/>
        <v>0</v>
      </c>
      <c r="AK18" s="139">
        <f t="shared" si="13"/>
        <v>0</v>
      </c>
      <c r="AL18" s="17">
        <f t="shared" si="8"/>
        <v>0</v>
      </c>
    </row>
    <row r="19" spans="1:38" ht="24" customHeight="1" x14ac:dyDescent="0.2">
      <c r="A19" s="13">
        <f>Kalender!B349</f>
        <v>44906</v>
      </c>
      <c r="B19" s="187" t="str">
        <f>Kalender!C349</f>
        <v>So</v>
      </c>
      <c r="C19" s="1">
        <v>0</v>
      </c>
      <c r="D19" s="15" t="str">
        <f t="shared" si="16"/>
        <v>arbeitsfreier Tag</v>
      </c>
      <c r="E19" s="8"/>
      <c r="F19" s="7"/>
      <c r="G19" s="7"/>
      <c r="H19" s="7"/>
      <c r="I19" s="7"/>
      <c r="J19" s="183"/>
      <c r="K19" s="50">
        <f t="shared" si="1"/>
        <v>0</v>
      </c>
      <c r="L19" s="48">
        <f t="shared" si="17"/>
        <v>0</v>
      </c>
      <c r="M19" s="46">
        <f>SUM(K13:K19)</f>
        <v>0</v>
      </c>
      <c r="N19" s="175">
        <f>SUM(L13:L19)</f>
        <v>0</v>
      </c>
      <c r="O19" s="331"/>
      <c r="P19" s="332"/>
      <c r="AC19" s="17" t="str">
        <f t="shared" si="9"/>
        <v>So</v>
      </c>
      <c r="AD19" s="17">
        <f t="shared" si="10"/>
        <v>1</v>
      </c>
      <c r="AE19" s="67">
        <f t="shared" si="18"/>
        <v>1</v>
      </c>
      <c r="AF19" s="67">
        <f>VLOOKUP(AC19,Varianten_Kombi!$L$4:$M$10,2,0)</f>
        <v>7</v>
      </c>
      <c r="AG19" s="67" t="str">
        <f t="shared" si="12"/>
        <v>117</v>
      </c>
      <c r="AH19" s="17">
        <f>VLOOKUP(AG19,Varianten_Kombi!$E$4:$G$143,3)</f>
        <v>0</v>
      </c>
      <c r="AI19" s="49">
        <f t="shared" si="5"/>
        <v>0</v>
      </c>
      <c r="AJ19" s="49">
        <f t="shared" si="6"/>
        <v>0</v>
      </c>
      <c r="AK19" s="139">
        <f t="shared" si="13"/>
        <v>0</v>
      </c>
      <c r="AL19" s="17">
        <f t="shared" si="8"/>
        <v>0</v>
      </c>
    </row>
    <row r="20" spans="1:38" ht="24" customHeight="1" x14ac:dyDescent="0.2">
      <c r="A20" s="13">
        <f>Kalender!B350</f>
        <v>44907</v>
      </c>
      <c r="B20" s="187" t="str">
        <f>Kalender!C350</f>
        <v>Mo</v>
      </c>
      <c r="C20" s="3">
        <v>1</v>
      </c>
      <c r="D20" s="14" t="str">
        <f t="shared" si="16"/>
        <v>AZ</v>
      </c>
      <c r="E20" s="278"/>
      <c r="F20" s="278"/>
      <c r="G20" s="5"/>
      <c r="H20" s="5"/>
      <c r="I20" s="5"/>
      <c r="J20" s="11"/>
      <c r="K20" s="40">
        <f t="shared" si="1"/>
        <v>0</v>
      </c>
      <c r="L20" s="41">
        <f t="shared" si="17"/>
        <v>0</v>
      </c>
      <c r="M20" s="52">
        <v>2</v>
      </c>
      <c r="N20" s="275"/>
      <c r="O20" s="331"/>
      <c r="P20" s="332"/>
      <c r="AC20" s="17" t="str">
        <f t="shared" si="9"/>
        <v>Mo</v>
      </c>
      <c r="AD20" s="17">
        <f t="shared" si="10"/>
        <v>1</v>
      </c>
      <c r="AE20" s="67">
        <f>SUM($M$20)</f>
        <v>2</v>
      </c>
      <c r="AF20" s="67">
        <f>VLOOKUP(AC20,Varianten_Kombi!$L$4:$M$10,2,0)</f>
        <v>1</v>
      </c>
      <c r="AG20" s="67" t="str">
        <f t="shared" si="12"/>
        <v>121</v>
      </c>
      <c r="AH20" s="17">
        <f>VLOOKUP(AG20,Varianten_Kombi!$E$4:$G$143,3)</f>
        <v>0</v>
      </c>
      <c r="AI20" s="49">
        <f t="shared" si="5"/>
        <v>0</v>
      </c>
      <c r="AJ20" s="49">
        <f t="shared" si="6"/>
        <v>0</v>
      </c>
      <c r="AK20" s="139">
        <f t="shared" si="13"/>
        <v>0</v>
      </c>
      <c r="AL20" s="17">
        <f t="shared" si="8"/>
        <v>0</v>
      </c>
    </row>
    <row r="21" spans="1:38" ht="24" customHeight="1" x14ac:dyDescent="0.2">
      <c r="A21" s="13">
        <f>Kalender!B351</f>
        <v>44908</v>
      </c>
      <c r="B21" s="187" t="str">
        <f>Kalender!C351</f>
        <v>Di</v>
      </c>
      <c r="C21" s="3">
        <v>1</v>
      </c>
      <c r="D21" s="14" t="str">
        <f t="shared" ref="D21" si="19">IF(C21=0,"arbeitsfreier Tag",IF(C21=1,"AZ",IF(C21=2,"gesetzl. Feiertag",IF(C21=3,"Tarifurlaub",IF(C21=4,"Sonderurlaub",IF(C21=5,"krank (Arbeitsunfähigkeit)",IF(C21=6,"Aus-/Weiterbildung/Dienstreise","Zeitausgleich")))))))</f>
        <v>AZ</v>
      </c>
      <c r="E21" s="278"/>
      <c r="F21" s="278"/>
      <c r="G21" s="5"/>
      <c r="H21" s="5"/>
      <c r="I21" s="5"/>
      <c r="J21" s="11"/>
      <c r="K21" s="40">
        <f t="shared" si="1"/>
        <v>0</v>
      </c>
      <c r="L21" s="41">
        <f t="shared" ref="L21" si="20">SUM(AH21)</f>
        <v>0</v>
      </c>
      <c r="M21" s="52"/>
      <c r="N21" s="273"/>
      <c r="O21" s="331"/>
      <c r="P21" s="332"/>
      <c r="AC21" s="17" t="str">
        <f t="shared" si="9"/>
        <v>Di</v>
      </c>
      <c r="AD21" s="17">
        <f t="shared" si="10"/>
        <v>1</v>
      </c>
      <c r="AE21" s="67">
        <f>SUM($M$20)</f>
        <v>2</v>
      </c>
      <c r="AF21" s="67">
        <f>VLOOKUP(AC21,Varianten_Kombi!$L$4:$M$10,2,0)</f>
        <v>2</v>
      </c>
      <c r="AG21" s="67" t="str">
        <f t="shared" ref="AG21:AG37" si="21">CONCATENATE(AD21,AE21,AF21)</f>
        <v>122</v>
      </c>
      <c r="AH21" s="17">
        <f>VLOOKUP(AG21,Varianten_Kombi!$E$4:$G$143,3)</f>
        <v>0</v>
      </c>
      <c r="AI21" s="49">
        <f t="shared" si="5"/>
        <v>0</v>
      </c>
      <c r="AJ21" s="49">
        <f t="shared" si="6"/>
        <v>0</v>
      </c>
      <c r="AK21" s="139">
        <f t="shared" ref="AK21:AK37" si="22">IF(AI21&gt;9.5,IF(AJ21&gt;0.75,(AI21-AJ21),(AI21-0.75)),IF(AI21&gt;6,IF(AJ21&gt;0.5,(AI21-AJ21),(AI21-0.5)),IF(AI21&lt;=6,(AI21-AJ21))))</f>
        <v>0</v>
      </c>
      <c r="AL21" s="17">
        <f t="shared" si="8"/>
        <v>0</v>
      </c>
    </row>
    <row r="22" spans="1:38" ht="24" customHeight="1" x14ac:dyDescent="0.2">
      <c r="A22" s="13">
        <f>Kalender!B352</f>
        <v>44909</v>
      </c>
      <c r="B22" s="187" t="str">
        <f>Kalender!C352</f>
        <v>Mi</v>
      </c>
      <c r="C22" s="3">
        <v>1</v>
      </c>
      <c r="D22" s="14" t="str">
        <f t="shared" ref="D22:D27" si="23">IF(C22=0,"arbeitsfreier Tag",IF(C22=1,"AZ",IF(C22=2,"gesetzl. Feiertag",IF(C22=3,"Tarifurlaub",IF(C22=4,"Sonderurlaub",IF(C22=5,"krank (Arbeitsunfähigkeit)",IF(C22=6,"Aus-/Weiterbildung/Dienstreise","Zeitausgleich")))))))</f>
        <v>AZ</v>
      </c>
      <c r="E22" s="278"/>
      <c r="F22" s="278"/>
      <c r="G22" s="5"/>
      <c r="H22" s="5"/>
      <c r="I22" s="5"/>
      <c r="J22" s="11"/>
      <c r="K22" s="40">
        <f t="shared" si="1"/>
        <v>0</v>
      </c>
      <c r="L22" s="41">
        <f t="shared" ref="L22:L27" si="24">SUM(AH22)</f>
        <v>0</v>
      </c>
      <c r="O22" s="331"/>
      <c r="P22" s="332"/>
      <c r="AC22" s="17" t="str">
        <f t="shared" si="9"/>
        <v>Mi</v>
      </c>
      <c r="AD22" s="17">
        <f t="shared" si="10"/>
        <v>1</v>
      </c>
      <c r="AE22" s="67">
        <f t="shared" ref="AE22:AE26" si="25">SUM($M$20)</f>
        <v>2</v>
      </c>
      <c r="AF22" s="67">
        <f>VLOOKUP(AC22,Varianten_Kombi!$L$4:$M$10,2,0)</f>
        <v>3</v>
      </c>
      <c r="AG22" s="67" t="str">
        <f t="shared" ref="AG22:AG27" si="26">CONCATENATE(AD22,AE22,AF22)</f>
        <v>123</v>
      </c>
      <c r="AH22" s="17">
        <f>VLOOKUP(AG22,Varianten_Kombi!$E$4:$G$143,3)</f>
        <v>0</v>
      </c>
      <c r="AI22" s="49">
        <f t="shared" si="5"/>
        <v>0</v>
      </c>
      <c r="AJ22" s="49">
        <f t="shared" si="6"/>
        <v>0</v>
      </c>
      <c r="AK22" s="139">
        <f t="shared" ref="AK22:AK27" si="27">IF(AI22&gt;9.5,IF(AJ22&gt;0.75,(AI22-AJ22),(AI22-0.75)),IF(AI22&gt;6,IF(AJ22&gt;0.5,(AI22-AJ22),(AI22-0.5)),IF(AI22&lt;=6,(AI22-AJ22))))</f>
        <v>0</v>
      </c>
      <c r="AL22" s="17">
        <f t="shared" si="8"/>
        <v>0</v>
      </c>
    </row>
    <row r="23" spans="1:38" ht="24" customHeight="1" x14ac:dyDescent="0.2">
      <c r="A23" s="13">
        <f>Kalender!B353</f>
        <v>44910</v>
      </c>
      <c r="B23" s="187" t="str">
        <f>Kalender!C353</f>
        <v>Do</v>
      </c>
      <c r="C23" s="3">
        <v>1</v>
      </c>
      <c r="D23" s="14" t="str">
        <f t="shared" si="23"/>
        <v>AZ</v>
      </c>
      <c r="E23" s="278"/>
      <c r="F23" s="278"/>
      <c r="G23" s="5"/>
      <c r="H23" s="5"/>
      <c r="I23" s="5"/>
      <c r="J23" s="11"/>
      <c r="K23" s="40">
        <f t="shared" si="1"/>
        <v>0</v>
      </c>
      <c r="L23" s="41">
        <f t="shared" si="24"/>
        <v>0</v>
      </c>
      <c r="M23" s="44"/>
      <c r="N23" s="44"/>
      <c r="O23" s="331"/>
      <c r="P23" s="332"/>
      <c r="AC23" s="17" t="str">
        <f t="shared" si="9"/>
        <v>Do</v>
      </c>
      <c r="AD23" s="17">
        <f t="shared" si="10"/>
        <v>1</v>
      </c>
      <c r="AE23" s="67">
        <f t="shared" si="25"/>
        <v>2</v>
      </c>
      <c r="AF23" s="67">
        <f>VLOOKUP(AC23,Varianten_Kombi!$L$4:$M$10,2,0)</f>
        <v>4</v>
      </c>
      <c r="AG23" s="67" t="str">
        <f t="shared" si="26"/>
        <v>124</v>
      </c>
      <c r="AH23" s="17">
        <f>VLOOKUP(AG23,Varianten_Kombi!$E$4:$G$143,3)</f>
        <v>0</v>
      </c>
      <c r="AI23" s="49">
        <f t="shared" si="5"/>
        <v>0</v>
      </c>
      <c r="AJ23" s="49">
        <f t="shared" si="6"/>
        <v>0</v>
      </c>
      <c r="AK23" s="139">
        <f t="shared" si="27"/>
        <v>0</v>
      </c>
      <c r="AL23" s="17">
        <f t="shared" si="8"/>
        <v>0</v>
      </c>
    </row>
    <row r="24" spans="1:38" ht="24" customHeight="1" x14ac:dyDescent="0.2">
      <c r="A24" s="13">
        <f>Kalender!B354</f>
        <v>44911</v>
      </c>
      <c r="B24" s="187" t="str">
        <f>Kalender!C354</f>
        <v>Fr</v>
      </c>
      <c r="C24" s="3">
        <v>1</v>
      </c>
      <c r="D24" s="14" t="str">
        <f t="shared" si="23"/>
        <v>AZ</v>
      </c>
      <c r="E24" s="278"/>
      <c r="F24" s="278"/>
      <c r="G24" s="5"/>
      <c r="H24" s="5"/>
      <c r="I24" s="5"/>
      <c r="J24" s="11"/>
      <c r="K24" s="40">
        <f t="shared" si="1"/>
        <v>0</v>
      </c>
      <c r="L24" s="41">
        <f t="shared" si="24"/>
        <v>0</v>
      </c>
      <c r="O24" s="331"/>
      <c r="P24" s="332"/>
      <c r="AC24" s="17" t="str">
        <f t="shared" si="9"/>
        <v>Fr</v>
      </c>
      <c r="AD24" s="17">
        <f t="shared" si="10"/>
        <v>1</v>
      </c>
      <c r="AE24" s="67">
        <f t="shared" si="25"/>
        <v>2</v>
      </c>
      <c r="AF24" s="67">
        <f>VLOOKUP(AC24,Varianten_Kombi!$L$4:$M$10,2,0)</f>
        <v>5</v>
      </c>
      <c r="AG24" s="67" t="str">
        <f t="shared" si="26"/>
        <v>125</v>
      </c>
      <c r="AH24" s="17">
        <f>VLOOKUP(AG24,Varianten_Kombi!$E$4:$G$143,3)</f>
        <v>0</v>
      </c>
      <c r="AI24" s="49">
        <f t="shared" si="5"/>
        <v>0</v>
      </c>
      <c r="AJ24" s="49">
        <f t="shared" si="6"/>
        <v>0</v>
      </c>
      <c r="AK24" s="139">
        <f t="shared" si="27"/>
        <v>0</v>
      </c>
      <c r="AL24" s="17">
        <f t="shared" si="8"/>
        <v>0</v>
      </c>
    </row>
    <row r="25" spans="1:38" ht="24" customHeight="1" x14ac:dyDescent="0.2">
      <c r="A25" s="13">
        <f>Kalender!B355</f>
        <v>44912</v>
      </c>
      <c r="B25" s="187" t="str">
        <f>Kalender!C355</f>
        <v>Sa</v>
      </c>
      <c r="C25" s="1">
        <v>0</v>
      </c>
      <c r="D25" s="15" t="str">
        <f t="shared" si="23"/>
        <v>arbeitsfreier Tag</v>
      </c>
      <c r="E25" s="8"/>
      <c r="F25" s="7"/>
      <c r="G25" s="7"/>
      <c r="H25" s="7"/>
      <c r="I25" s="7"/>
      <c r="J25" s="183"/>
      <c r="K25" s="50">
        <f t="shared" si="1"/>
        <v>0</v>
      </c>
      <c r="L25" s="48">
        <f t="shared" si="24"/>
        <v>0</v>
      </c>
      <c r="O25" s="331"/>
      <c r="P25" s="332"/>
      <c r="AC25" s="17" t="str">
        <f t="shared" si="9"/>
        <v>Sa</v>
      </c>
      <c r="AD25" s="17">
        <f t="shared" si="10"/>
        <v>1</v>
      </c>
      <c r="AE25" s="67">
        <f t="shared" si="25"/>
        <v>2</v>
      </c>
      <c r="AF25" s="67">
        <f>VLOOKUP(AC25,Varianten_Kombi!$L$4:$M$10,2,0)</f>
        <v>6</v>
      </c>
      <c r="AG25" s="67" t="str">
        <f t="shared" si="26"/>
        <v>126</v>
      </c>
      <c r="AH25" s="17">
        <f>VLOOKUP(AG25,Varianten_Kombi!$E$4:$G$143,3)</f>
        <v>0</v>
      </c>
      <c r="AI25" s="49">
        <f t="shared" si="5"/>
        <v>0</v>
      </c>
      <c r="AJ25" s="49">
        <f t="shared" si="6"/>
        <v>0</v>
      </c>
      <c r="AK25" s="139">
        <f t="shared" si="27"/>
        <v>0</v>
      </c>
      <c r="AL25" s="17">
        <f t="shared" si="8"/>
        <v>0</v>
      </c>
    </row>
    <row r="26" spans="1:38" ht="24" customHeight="1" x14ac:dyDescent="0.2">
      <c r="A26" s="13">
        <f>Kalender!B356</f>
        <v>44913</v>
      </c>
      <c r="B26" s="187" t="str">
        <f>Kalender!C356</f>
        <v>So</v>
      </c>
      <c r="C26" s="1">
        <v>0</v>
      </c>
      <c r="D26" s="15" t="str">
        <f t="shared" si="23"/>
        <v>arbeitsfreier Tag</v>
      </c>
      <c r="E26" s="8"/>
      <c r="F26" s="7"/>
      <c r="G26" s="7"/>
      <c r="H26" s="7"/>
      <c r="I26" s="7"/>
      <c r="J26" s="183"/>
      <c r="K26" s="50">
        <f t="shared" si="1"/>
        <v>0</v>
      </c>
      <c r="L26" s="48">
        <f t="shared" si="24"/>
        <v>0</v>
      </c>
      <c r="M26" s="46">
        <f>SUM(K20:K26)</f>
        <v>0</v>
      </c>
      <c r="N26" s="175">
        <f>SUM(L20:L26)</f>
        <v>0</v>
      </c>
      <c r="O26" s="331"/>
      <c r="P26" s="332"/>
      <c r="AC26" s="17" t="str">
        <f t="shared" si="9"/>
        <v>So</v>
      </c>
      <c r="AD26" s="17">
        <f t="shared" si="10"/>
        <v>1</v>
      </c>
      <c r="AE26" s="67">
        <f t="shared" si="25"/>
        <v>2</v>
      </c>
      <c r="AF26" s="67">
        <f>VLOOKUP(AC26,Varianten_Kombi!$L$4:$M$10,2,0)</f>
        <v>7</v>
      </c>
      <c r="AG26" s="67" t="str">
        <f t="shared" si="26"/>
        <v>127</v>
      </c>
      <c r="AH26" s="17">
        <f>VLOOKUP(AG26,Varianten_Kombi!$E$4:$G$143,3)</f>
        <v>0</v>
      </c>
      <c r="AI26" s="49">
        <f t="shared" si="5"/>
        <v>0</v>
      </c>
      <c r="AJ26" s="49">
        <f t="shared" si="6"/>
        <v>0</v>
      </c>
      <c r="AK26" s="139">
        <f t="shared" si="27"/>
        <v>0</v>
      </c>
      <c r="AL26" s="17">
        <f t="shared" si="8"/>
        <v>0</v>
      </c>
    </row>
    <row r="27" spans="1:38" ht="24" customHeight="1" x14ac:dyDescent="0.2">
      <c r="A27" s="13">
        <f>Kalender!B357</f>
        <v>44914</v>
      </c>
      <c r="B27" s="187" t="str">
        <f>Kalender!C357</f>
        <v>Mo</v>
      </c>
      <c r="C27" s="3">
        <v>1</v>
      </c>
      <c r="D27" s="14" t="str">
        <f t="shared" si="23"/>
        <v>AZ</v>
      </c>
      <c r="E27" s="278"/>
      <c r="F27" s="278"/>
      <c r="G27" s="5"/>
      <c r="H27" s="5"/>
      <c r="I27" s="5"/>
      <c r="J27" s="11"/>
      <c r="K27" s="40">
        <f t="shared" si="1"/>
        <v>0</v>
      </c>
      <c r="L27" s="41">
        <f t="shared" si="24"/>
        <v>0</v>
      </c>
      <c r="M27" s="52">
        <v>3</v>
      </c>
      <c r="N27" s="275"/>
      <c r="O27" s="331"/>
      <c r="P27" s="332"/>
      <c r="AC27" s="17" t="str">
        <f t="shared" si="9"/>
        <v>Mo</v>
      </c>
      <c r="AD27" s="17">
        <f t="shared" si="10"/>
        <v>1</v>
      </c>
      <c r="AE27" s="67">
        <f>SUM($M$27)</f>
        <v>3</v>
      </c>
      <c r="AF27" s="67">
        <f>VLOOKUP(AC27,Varianten_Kombi!$L$4:$M$10,2,0)</f>
        <v>1</v>
      </c>
      <c r="AG27" s="67" t="str">
        <f t="shared" si="26"/>
        <v>131</v>
      </c>
      <c r="AH27" s="17">
        <f>VLOOKUP(AG27,Varianten_Kombi!$E$4:$G$143,3)</f>
        <v>0</v>
      </c>
      <c r="AI27" s="49">
        <f t="shared" si="5"/>
        <v>0</v>
      </c>
      <c r="AJ27" s="49">
        <f t="shared" si="6"/>
        <v>0</v>
      </c>
      <c r="AK27" s="139">
        <f t="shared" si="27"/>
        <v>0</v>
      </c>
      <c r="AL27" s="17">
        <f t="shared" si="8"/>
        <v>0</v>
      </c>
    </row>
    <row r="28" spans="1:38" ht="24" customHeight="1" x14ac:dyDescent="0.2">
      <c r="A28" s="13">
        <f>Kalender!B358</f>
        <v>44915</v>
      </c>
      <c r="B28" s="187" t="str">
        <f>Kalender!C358</f>
        <v>Di</v>
      </c>
      <c r="C28" s="3">
        <v>1</v>
      </c>
      <c r="D28" s="14" t="str">
        <f t="shared" ref="D28" si="28">IF(C28=0,"arbeitsfreier Tag",IF(C28=1,"AZ",IF(C28=2,"gesetzl. Feiertag",IF(C28=3,"Tarifurlaub",IF(C28=4,"Sonderurlaub",IF(C28=5,"krank (Arbeitsunfähigkeit)",IF(C28=6,"Aus-/Weiterbildung/Dienstreise","Zeitausgleich")))))))</f>
        <v>AZ</v>
      </c>
      <c r="E28" s="278"/>
      <c r="F28" s="278"/>
      <c r="G28" s="5"/>
      <c r="H28" s="5"/>
      <c r="I28" s="5"/>
      <c r="J28" s="11"/>
      <c r="K28" s="40">
        <f t="shared" si="1"/>
        <v>0</v>
      </c>
      <c r="L28" s="41">
        <f t="shared" ref="L28" si="29">SUM(AH28)</f>
        <v>0</v>
      </c>
      <c r="M28" s="52"/>
      <c r="N28" s="275"/>
      <c r="O28" s="331"/>
      <c r="P28" s="332"/>
      <c r="AC28" s="17" t="str">
        <f t="shared" si="9"/>
        <v>Di</v>
      </c>
      <c r="AD28" s="17">
        <f t="shared" si="10"/>
        <v>1</v>
      </c>
      <c r="AE28" s="67">
        <f>SUM($M$27)</f>
        <v>3</v>
      </c>
      <c r="AF28" s="67">
        <f>VLOOKUP(AC28,Varianten_Kombi!$L$4:$M$10,2,0)</f>
        <v>2</v>
      </c>
      <c r="AG28" s="67" t="str">
        <f t="shared" si="21"/>
        <v>132</v>
      </c>
      <c r="AH28" s="17">
        <f>VLOOKUP(AG28,Varianten_Kombi!$E$4:$G$143,3)</f>
        <v>0</v>
      </c>
      <c r="AI28" s="49">
        <f t="shared" si="5"/>
        <v>0</v>
      </c>
      <c r="AJ28" s="49">
        <f t="shared" si="6"/>
        <v>0</v>
      </c>
      <c r="AK28" s="139">
        <f t="shared" si="22"/>
        <v>0</v>
      </c>
      <c r="AL28" s="17">
        <f t="shared" si="8"/>
        <v>0</v>
      </c>
    </row>
    <row r="29" spans="1:38" ht="24" customHeight="1" x14ac:dyDescent="0.2">
      <c r="A29" s="13">
        <f>Kalender!B359</f>
        <v>44916</v>
      </c>
      <c r="B29" s="187" t="str">
        <f>Kalender!C359</f>
        <v>Mi</v>
      </c>
      <c r="C29" s="3">
        <v>1</v>
      </c>
      <c r="D29" s="14" t="str">
        <f t="shared" ref="D29:D36" si="30">IF(C29=0,"arbeitsfreier Tag",IF(C29=1,"AZ",IF(C29=2,"gesetzl. Feiertag",IF(C29=3,"Tarifurlaub",IF(C29=4,"Sonderurlaub",IF(C29=5,"krank (Arbeitsunfähigkeit)",IF(C29=6,"Aus-/Weiterbildung/Dienstreise","Zeitausgleich")))))))</f>
        <v>AZ</v>
      </c>
      <c r="E29" s="278"/>
      <c r="F29" s="278"/>
      <c r="G29" s="5"/>
      <c r="H29" s="5"/>
      <c r="I29" s="5"/>
      <c r="J29" s="11"/>
      <c r="K29" s="40">
        <f t="shared" si="1"/>
        <v>0</v>
      </c>
      <c r="L29" s="41">
        <f t="shared" ref="L29:L36" si="31">SUM(AH29)</f>
        <v>0</v>
      </c>
      <c r="O29" s="331"/>
      <c r="P29" s="332"/>
      <c r="AC29" s="17" t="str">
        <f t="shared" si="9"/>
        <v>Mi</v>
      </c>
      <c r="AD29" s="17">
        <f t="shared" si="10"/>
        <v>1</v>
      </c>
      <c r="AE29" s="67">
        <f t="shared" ref="AE29:AE33" si="32">SUM($M$27)</f>
        <v>3</v>
      </c>
      <c r="AF29" s="67">
        <f>VLOOKUP(AC29,Varianten_Kombi!$L$4:$M$10,2,0)</f>
        <v>3</v>
      </c>
      <c r="AG29" s="67" t="str">
        <f t="shared" si="21"/>
        <v>133</v>
      </c>
      <c r="AH29" s="17">
        <f>VLOOKUP(AG29,Varianten_Kombi!$E$4:$G$143,3)</f>
        <v>0</v>
      </c>
      <c r="AI29" s="49">
        <f t="shared" si="5"/>
        <v>0</v>
      </c>
      <c r="AJ29" s="49">
        <f t="shared" si="6"/>
        <v>0</v>
      </c>
      <c r="AK29" s="139">
        <f t="shared" si="22"/>
        <v>0</v>
      </c>
      <c r="AL29" s="17">
        <f t="shared" si="8"/>
        <v>0</v>
      </c>
    </row>
    <row r="30" spans="1:38" ht="24" customHeight="1" x14ac:dyDescent="0.2">
      <c r="A30" s="13">
        <f>Kalender!B360</f>
        <v>44917</v>
      </c>
      <c r="B30" s="187" t="str">
        <f>Kalender!C360</f>
        <v>Do</v>
      </c>
      <c r="C30" s="3">
        <v>1</v>
      </c>
      <c r="D30" s="14" t="str">
        <f>IF(C30=0,"arbeitsfreier Tag",IF(C30=1,"AZ",IF(C30=2,"gesetzl. Feiertag",IF(C30=3,"Tarifurlaub",IF(C30=4,"Sonderurlaub",IF(C30=5,"krank (Arbeitsunfähigkeit)",IF(C30=6,"Aus-/Weiterbildung/Dienstreise","Zeitausgleich")))))))</f>
        <v>AZ</v>
      </c>
      <c r="E30" s="278"/>
      <c r="F30" s="278"/>
      <c r="G30" s="5"/>
      <c r="H30" s="5"/>
      <c r="I30" s="5"/>
      <c r="J30" s="11"/>
      <c r="K30" s="40">
        <f t="shared" si="1"/>
        <v>0</v>
      </c>
      <c r="L30" s="41">
        <f>SUM(AH30)</f>
        <v>0</v>
      </c>
      <c r="O30" s="331"/>
      <c r="P30" s="332"/>
      <c r="AC30" s="17" t="str">
        <f t="shared" si="9"/>
        <v>Do</v>
      </c>
      <c r="AD30" s="17">
        <f t="shared" si="10"/>
        <v>1</v>
      </c>
      <c r="AE30" s="67">
        <f t="shared" si="32"/>
        <v>3</v>
      </c>
      <c r="AF30" s="67">
        <f>VLOOKUP(AC30,Varianten_Kombi!$L$4:$M$10,2,0)</f>
        <v>4</v>
      </c>
      <c r="AG30" s="67" t="str">
        <f>CONCATENATE(AD30,AE30,AF30)</f>
        <v>134</v>
      </c>
      <c r="AH30" s="17">
        <f>VLOOKUP(AG30,Varianten_Kombi!$E$4:$G$143,3)</f>
        <v>0</v>
      </c>
      <c r="AI30" s="49">
        <f t="shared" si="5"/>
        <v>0</v>
      </c>
      <c r="AJ30" s="49">
        <f t="shared" si="6"/>
        <v>0</v>
      </c>
      <c r="AK30" s="139">
        <f>IF(AI30&gt;9.5,IF(AJ30&gt;0.75,(AI30-AJ30),(AI30-0.75)),IF(AI30&gt;6,IF(AJ30&gt;0.5,(AI30-AJ30),(AI30-0.5)),IF(AI30&lt;=6,(AI30-AJ30))))</f>
        <v>0</v>
      </c>
      <c r="AL30" s="17">
        <f t="shared" si="8"/>
        <v>0</v>
      </c>
    </row>
    <row r="31" spans="1:38" ht="24" customHeight="1" x14ac:dyDescent="0.2">
      <c r="A31" s="13">
        <f>Kalender!B361</f>
        <v>44918</v>
      </c>
      <c r="B31" s="187" t="str">
        <f>Kalender!C361</f>
        <v>Fr</v>
      </c>
      <c r="C31" s="3">
        <v>1</v>
      </c>
      <c r="D31" s="14" t="str">
        <f>IF(C31=0,"arbeitsfreier Tag",IF(C31=1,"AZ",IF(C31=2,"gesetzl. Feiertag",IF(C31=3,"Tarifurlaub",IF(C31=4,"Sonderurlaub",IF(C31=5,"krank (Arbeitsunfähigkeit)",IF(C31=6,"Aus-/Weiterbildung/Dienstreise","Zeitausgleich")))))))</f>
        <v>AZ</v>
      </c>
      <c r="E31" s="278"/>
      <c r="F31" s="278"/>
      <c r="G31" s="5"/>
      <c r="H31" s="5"/>
      <c r="I31" s="5"/>
      <c r="J31" s="11"/>
      <c r="K31" s="40">
        <f t="shared" si="1"/>
        <v>0</v>
      </c>
      <c r="L31" s="41">
        <f>SUM(AH31)</f>
        <v>0</v>
      </c>
      <c r="O31" s="331"/>
      <c r="P31" s="332"/>
      <c r="AC31" s="17" t="str">
        <f t="shared" si="9"/>
        <v>Fr</v>
      </c>
      <c r="AD31" s="17">
        <f t="shared" si="10"/>
        <v>1</v>
      </c>
      <c r="AE31" s="67">
        <f t="shared" si="32"/>
        <v>3</v>
      </c>
      <c r="AF31" s="67">
        <f>VLOOKUP(AC31,Varianten_Kombi!$L$4:$M$10,2,0)</f>
        <v>5</v>
      </c>
      <c r="AG31" s="67" t="str">
        <f>CONCATENATE(AD31,AE31,AF31)</f>
        <v>135</v>
      </c>
      <c r="AH31" s="17">
        <f>VLOOKUP(AG31,Varianten_Kombi!$E$4:$G$143,3)</f>
        <v>0</v>
      </c>
      <c r="AI31" s="49">
        <f t="shared" si="5"/>
        <v>0</v>
      </c>
      <c r="AJ31" s="49">
        <f t="shared" si="6"/>
        <v>0</v>
      </c>
      <c r="AK31" s="139">
        <f>IF(AI31&gt;9.5,IF(AJ31&gt;0.75,(AI31-AJ31),(AI31-0.75)),IF(AI31&gt;6,IF(AJ31&gt;0.5,(AI31-AJ31),(AI31-0.5)),IF(AI31&lt;=6,(AI31-AJ31))))</f>
        <v>0</v>
      </c>
      <c r="AL31" s="17">
        <f t="shared" si="8"/>
        <v>0</v>
      </c>
    </row>
    <row r="32" spans="1:38" ht="24" customHeight="1" x14ac:dyDescent="0.2">
      <c r="A32" s="13">
        <f>Kalender!B362</f>
        <v>44919</v>
      </c>
      <c r="B32" s="187" t="str">
        <f>Kalender!C362</f>
        <v>Sa</v>
      </c>
      <c r="C32" s="205">
        <v>2</v>
      </c>
      <c r="D32" s="206" t="str">
        <f>IF(C32=0,"arbeitsfreier Tag",IF(C32=1,"AZ",IF(C32=2,"gesetzl. Feiertag",IF(C32=3,"Tarifurlaub",IF(C32=4,"Sonderurlaub",IF(C32=5,"krank (Arbeitsunfähigkeit)",IF(C32=6,"Aus-/Weiterbildung/Dienstreise","Zeitausgleich")))))))</f>
        <v>gesetzl. Feiertag</v>
      </c>
      <c r="E32" s="207"/>
      <c r="F32" s="208"/>
      <c r="G32" s="208"/>
      <c r="H32" s="208"/>
      <c r="I32" s="208"/>
      <c r="J32" s="209"/>
      <c r="K32" s="210">
        <f t="shared" si="1"/>
        <v>0</v>
      </c>
      <c r="L32" s="211">
        <f>SUM(AH32)</f>
        <v>0</v>
      </c>
      <c r="O32" s="331"/>
      <c r="P32" s="332"/>
      <c r="AC32" s="17" t="str">
        <f t="shared" si="9"/>
        <v>Sa</v>
      </c>
      <c r="AD32" s="17">
        <f t="shared" si="10"/>
        <v>1</v>
      </c>
      <c r="AE32" s="67">
        <f t="shared" si="32"/>
        <v>3</v>
      </c>
      <c r="AF32" s="67">
        <f>VLOOKUP(AC32,Varianten_Kombi!$L$4:$M$10,2,0)</f>
        <v>6</v>
      </c>
      <c r="AG32" s="67" t="str">
        <f>CONCATENATE(AD32,AE32,AF32)</f>
        <v>136</v>
      </c>
      <c r="AH32" s="17">
        <f>VLOOKUP(AG32,Varianten_Kombi!$E$4:$G$143,3)</f>
        <v>0</v>
      </c>
      <c r="AI32" s="49">
        <f t="shared" si="5"/>
        <v>0</v>
      </c>
      <c r="AJ32" s="49">
        <f t="shared" si="6"/>
        <v>0</v>
      </c>
      <c r="AK32" s="139">
        <f>IF(AI32&gt;9.5,IF(AJ32&gt;0.75,(AI32-AJ32),(AI32-0.75)),IF(AI32&gt;6,IF(AJ32&gt;0.5,(AI32-AJ32),(AI32-0.5)),IF(AI32&lt;=6,(AI32-AJ32))))</f>
        <v>0</v>
      </c>
      <c r="AL32" s="17">
        <f t="shared" si="8"/>
        <v>0</v>
      </c>
    </row>
    <row r="33" spans="1:38" ht="24" customHeight="1" x14ac:dyDescent="0.2">
      <c r="A33" s="13">
        <f>Kalender!B363</f>
        <v>44920</v>
      </c>
      <c r="B33" s="187" t="str">
        <f>Kalender!C363</f>
        <v>So</v>
      </c>
      <c r="C33" s="205">
        <v>2</v>
      </c>
      <c r="D33" s="206" t="str">
        <f>IF(C33=0,"arbeitsfreier Tag",IF(C33=1,"AZ",IF(C33=2,"gesetzl. Feiertag",IF(C33=3,"Tarifurlaub",IF(C33=4,"Sonderurlaub",IF(C33=5,"krank (Arbeitsunfähigkeit)",IF(C33=6,"Aus-/Weiterbildung/Dienstreise","Zeitausgleich")))))))</f>
        <v>gesetzl. Feiertag</v>
      </c>
      <c r="E33" s="207"/>
      <c r="F33" s="208"/>
      <c r="G33" s="208"/>
      <c r="H33" s="208"/>
      <c r="I33" s="208"/>
      <c r="J33" s="209"/>
      <c r="K33" s="210">
        <f t="shared" si="1"/>
        <v>0</v>
      </c>
      <c r="L33" s="211">
        <f>SUM(AH33)</f>
        <v>0</v>
      </c>
      <c r="M33" s="46">
        <f>SUM(K27:K33)</f>
        <v>0</v>
      </c>
      <c r="N33" s="175">
        <f>SUM(L27:L33)</f>
        <v>0</v>
      </c>
      <c r="O33" s="331"/>
      <c r="P33" s="332"/>
      <c r="AC33" s="17" t="str">
        <f t="shared" si="9"/>
        <v>So</v>
      </c>
      <c r="AD33" s="17">
        <f t="shared" si="10"/>
        <v>1</v>
      </c>
      <c r="AE33" s="67">
        <f t="shared" si="32"/>
        <v>3</v>
      </c>
      <c r="AF33" s="67">
        <f>VLOOKUP(AC33,Varianten_Kombi!$L$4:$M$10,2,0)</f>
        <v>7</v>
      </c>
      <c r="AG33" s="67" t="str">
        <f>CONCATENATE(AD33,AE33,AF33)</f>
        <v>137</v>
      </c>
      <c r="AH33" s="17">
        <f>VLOOKUP(AG33,Varianten_Kombi!$E$4:$G$143,3)</f>
        <v>0</v>
      </c>
      <c r="AI33" s="49">
        <f t="shared" si="5"/>
        <v>0</v>
      </c>
      <c r="AJ33" s="49">
        <f t="shared" si="6"/>
        <v>0</v>
      </c>
      <c r="AK33" s="139">
        <f>IF(AI33&gt;9.5,IF(AJ33&gt;0.75,(AI33-AJ33),(AI33-0.75)),IF(AI33&gt;6,IF(AJ33&gt;0.5,(AI33-AJ33),(AI33-0.5)),IF(AI33&lt;=6,(AI33-AJ33))))</f>
        <v>0</v>
      </c>
      <c r="AL33" s="17">
        <f t="shared" si="8"/>
        <v>0</v>
      </c>
    </row>
    <row r="34" spans="1:38" ht="24" customHeight="1" x14ac:dyDescent="0.2">
      <c r="A34" s="13">
        <f>Kalender!B364</f>
        <v>44921</v>
      </c>
      <c r="B34" s="187" t="str">
        <f>Kalender!C364</f>
        <v>Mo</v>
      </c>
      <c r="C34" s="205">
        <v>2</v>
      </c>
      <c r="D34" s="206" t="str">
        <f>IF(C34=0,"arbeitsfreier Tag",IF(C34=1,"AZ",IF(C34=2,"gesetzl. Feiertag",IF(C34=3,"Tarifurlaub",IF(C34=4,"Sonderurlaub",IF(C34=5,"krank (Arbeitsunfähigkeit)",IF(C34=6,"Aus-/Weiterbildung/Dienstreise","Zeitausgleich")))))))</f>
        <v>gesetzl. Feiertag</v>
      </c>
      <c r="E34" s="207"/>
      <c r="F34" s="208"/>
      <c r="G34" s="208"/>
      <c r="H34" s="208"/>
      <c r="I34" s="208"/>
      <c r="J34" s="209"/>
      <c r="K34" s="210">
        <f t="shared" si="1"/>
        <v>0</v>
      </c>
      <c r="L34" s="211">
        <f>SUM(AH34)</f>
        <v>0</v>
      </c>
      <c r="M34" s="52">
        <v>4</v>
      </c>
      <c r="N34" s="275"/>
      <c r="O34" s="331"/>
      <c r="P34" s="332"/>
      <c r="AC34" s="17" t="str">
        <f t="shared" si="9"/>
        <v>Mo</v>
      </c>
      <c r="AD34" s="17">
        <f t="shared" si="10"/>
        <v>1</v>
      </c>
      <c r="AE34" s="67">
        <f>SUM($M$34)</f>
        <v>4</v>
      </c>
      <c r="AF34" s="67">
        <f>VLOOKUP(AC34,Varianten_Kombi!$L$4:$M$10,2,0)</f>
        <v>1</v>
      </c>
      <c r="AG34" s="67" t="str">
        <f>CONCATENATE(AD34,AE34,AF34)</f>
        <v>141</v>
      </c>
      <c r="AH34" s="17">
        <f>VLOOKUP(AG34,Varianten_Kombi!$E$4:$G$143,3)</f>
        <v>0</v>
      </c>
      <c r="AI34" s="49">
        <f t="shared" si="5"/>
        <v>0</v>
      </c>
      <c r="AJ34" s="49">
        <f t="shared" si="6"/>
        <v>0</v>
      </c>
      <c r="AK34" s="139">
        <f>IF(AI34&gt;9.5,IF(AJ34&gt;0.75,(AI34-AJ34),(AI34-0.75)),IF(AI34&gt;6,IF(AJ34&gt;0.5,(AI34-AJ34),(AI34-0.5)),IF(AI34&lt;=6,(AI34-AJ34))))</f>
        <v>0</v>
      </c>
      <c r="AL34" s="17">
        <f t="shared" si="8"/>
        <v>0</v>
      </c>
    </row>
    <row r="35" spans="1:38" ht="24" customHeight="1" x14ac:dyDescent="0.2">
      <c r="A35" s="13">
        <f>Kalender!B365</f>
        <v>44922</v>
      </c>
      <c r="B35" s="187" t="str">
        <f>Kalender!C365</f>
        <v>Di</v>
      </c>
      <c r="C35" s="3">
        <v>1</v>
      </c>
      <c r="D35" s="14" t="str">
        <f t="shared" ref="D35" si="33">IF(C35=0,"arbeitsfreier Tag",IF(C35=1,"AZ",IF(C35=2,"gesetzl. Feiertag",IF(C35=3,"Tarifurlaub",IF(C35=4,"Sonderurlaub",IF(C35=5,"krank (Arbeitsunfähigkeit)",IF(C35=6,"Aus-/Weiterbildung/Dienstreise","Zeitausgleich")))))))</f>
        <v>AZ</v>
      </c>
      <c r="E35" s="278"/>
      <c r="F35" s="278"/>
      <c r="G35" s="5"/>
      <c r="H35" s="5"/>
      <c r="I35" s="5"/>
      <c r="J35" s="11"/>
      <c r="K35" s="40">
        <f t="shared" si="1"/>
        <v>0</v>
      </c>
      <c r="L35" s="41">
        <f t="shared" ref="L35" si="34">SUM(AH35)</f>
        <v>0</v>
      </c>
      <c r="M35" s="52"/>
      <c r="N35" s="275"/>
      <c r="O35" s="331"/>
      <c r="P35" s="332"/>
      <c r="AC35" s="17" t="str">
        <f t="shared" si="9"/>
        <v>Di</v>
      </c>
      <c r="AD35" s="17">
        <f t="shared" si="10"/>
        <v>1</v>
      </c>
      <c r="AE35" s="67">
        <f>SUM($M$34)</f>
        <v>4</v>
      </c>
      <c r="AF35" s="67">
        <f>VLOOKUP(AC35,Varianten_Kombi!$L$4:$M$10,2,0)</f>
        <v>2</v>
      </c>
      <c r="AG35" s="67" t="str">
        <f t="shared" si="21"/>
        <v>142</v>
      </c>
      <c r="AH35" s="17">
        <f>VLOOKUP(AG35,Varianten_Kombi!$E$4:$G$143,3)</f>
        <v>0</v>
      </c>
      <c r="AI35" s="49">
        <f t="shared" si="5"/>
        <v>0</v>
      </c>
      <c r="AJ35" s="49">
        <f t="shared" si="6"/>
        <v>0</v>
      </c>
      <c r="AK35" s="139">
        <f t="shared" si="22"/>
        <v>0</v>
      </c>
      <c r="AL35" s="17">
        <f t="shared" si="8"/>
        <v>0</v>
      </c>
    </row>
    <row r="36" spans="1:38" ht="24" customHeight="1" x14ac:dyDescent="0.2">
      <c r="A36" s="13">
        <f>Kalender!B366</f>
        <v>44923</v>
      </c>
      <c r="B36" s="187" t="str">
        <f>Kalender!C366</f>
        <v>Mi</v>
      </c>
      <c r="C36" s="3">
        <v>1</v>
      </c>
      <c r="D36" s="14" t="str">
        <f t="shared" si="30"/>
        <v>AZ</v>
      </c>
      <c r="E36" s="278"/>
      <c r="F36" s="278"/>
      <c r="G36" s="5"/>
      <c r="H36" s="5"/>
      <c r="I36" s="5"/>
      <c r="J36" s="11"/>
      <c r="K36" s="40">
        <f t="shared" si="1"/>
        <v>0</v>
      </c>
      <c r="L36" s="41">
        <f t="shared" si="31"/>
        <v>0</v>
      </c>
      <c r="N36" s="62"/>
      <c r="O36" s="331"/>
      <c r="P36" s="332"/>
      <c r="AC36" s="17" t="str">
        <f t="shared" si="9"/>
        <v>Mi</v>
      </c>
      <c r="AD36" s="17">
        <f t="shared" si="10"/>
        <v>1</v>
      </c>
      <c r="AE36" s="67">
        <f t="shared" ref="AE36:AE39" si="35">SUM($M$34)</f>
        <v>4</v>
      </c>
      <c r="AF36" s="67">
        <f>VLOOKUP(AC36,Varianten_Kombi!$L$4:$M$10,2,0)</f>
        <v>3</v>
      </c>
      <c r="AG36" s="67" t="str">
        <f t="shared" si="21"/>
        <v>143</v>
      </c>
      <c r="AH36" s="17">
        <f>VLOOKUP(AG36,Varianten_Kombi!$E$4:$G$143,3)</f>
        <v>0</v>
      </c>
      <c r="AI36" s="49">
        <f t="shared" si="5"/>
        <v>0</v>
      </c>
      <c r="AJ36" s="49">
        <f t="shared" si="6"/>
        <v>0</v>
      </c>
      <c r="AK36" s="139">
        <f t="shared" si="22"/>
        <v>0</v>
      </c>
      <c r="AL36" s="17">
        <f t="shared" si="8"/>
        <v>0</v>
      </c>
    </row>
    <row r="37" spans="1:38" ht="24" customHeight="1" x14ac:dyDescent="0.2">
      <c r="A37" s="13">
        <f>Kalender!B367</f>
        <v>44924</v>
      </c>
      <c r="B37" s="187" t="str">
        <f>Kalender!C367</f>
        <v>Do</v>
      </c>
      <c r="C37" s="3">
        <v>1</v>
      </c>
      <c r="D37" s="14" t="str">
        <f t="shared" ref="D37" si="36">IF(C37=0,"arbeitsfreier Tag",IF(C37=1,"AZ",IF(C37=2,"gesetzl. Feiertag",IF(C37=3,"Tarifurlaub",IF(C37=4,"Sonderurlaub",IF(C37=5,"krank (Arbeitsunfähigkeit)",IF(C37=6,"Aus-/Weiterbildung/Dienstreise","Zeitausgleich")))))))</f>
        <v>AZ</v>
      </c>
      <c r="E37" s="278"/>
      <c r="F37" s="278"/>
      <c r="G37" s="5"/>
      <c r="H37" s="5"/>
      <c r="I37" s="5"/>
      <c r="J37" s="11"/>
      <c r="K37" s="40">
        <f t="shared" si="1"/>
        <v>0</v>
      </c>
      <c r="L37" s="41">
        <f t="shared" ref="L37" si="37">SUM(AH37)</f>
        <v>0</v>
      </c>
      <c r="M37" s="16"/>
      <c r="N37" s="17"/>
      <c r="O37" s="331"/>
      <c r="P37" s="332"/>
      <c r="AC37" s="17" t="str">
        <f t="shared" si="9"/>
        <v>Do</v>
      </c>
      <c r="AD37" s="17">
        <f t="shared" si="10"/>
        <v>1</v>
      </c>
      <c r="AE37" s="67">
        <f t="shared" si="35"/>
        <v>4</v>
      </c>
      <c r="AF37" s="67">
        <f>VLOOKUP(AC37,Varianten_Kombi!$L$4:$M$10,2,0)</f>
        <v>4</v>
      </c>
      <c r="AG37" s="67" t="str">
        <f t="shared" si="21"/>
        <v>144</v>
      </c>
      <c r="AH37" s="17">
        <f>VLOOKUP(AG37,Varianten_Kombi!$E$4:$G$143,3)</f>
        <v>0</v>
      </c>
      <c r="AI37" s="49">
        <f t="shared" si="5"/>
        <v>0</v>
      </c>
      <c r="AJ37" s="49">
        <f t="shared" si="6"/>
        <v>0</v>
      </c>
      <c r="AK37" s="139">
        <f t="shared" si="22"/>
        <v>0</v>
      </c>
      <c r="AL37" s="17">
        <f t="shared" si="8"/>
        <v>0</v>
      </c>
    </row>
    <row r="38" spans="1:38" ht="24" customHeight="1" x14ac:dyDescent="0.2">
      <c r="A38" s="13">
        <f>Kalender!B368</f>
        <v>44925</v>
      </c>
      <c r="B38" s="187" t="str">
        <f>Kalender!C368</f>
        <v>Fr</v>
      </c>
      <c r="C38" s="3">
        <v>1</v>
      </c>
      <c r="D38" s="14" t="str">
        <f>IF(C38=0,"arbeitsfreier Tag",IF(C38=1,"AZ",IF(C38=2,"gesetzl. Feiertag",IF(C38=3,"Tarifurlaub",IF(C38=4,"Sonderurlaub",IF(C38=5,"krank (Arbeitsunfähigkeit)",IF(C38=6,"Aus-/Weiterbildung/Dienstreise","Zeitausgleich")))))))</f>
        <v>AZ</v>
      </c>
      <c r="E38" s="278"/>
      <c r="F38" s="278"/>
      <c r="G38" s="5"/>
      <c r="H38" s="5"/>
      <c r="I38" s="5"/>
      <c r="J38" s="11"/>
      <c r="K38" s="40">
        <f t="shared" si="1"/>
        <v>0</v>
      </c>
      <c r="L38" s="41">
        <f>SUM(AH38)</f>
        <v>0</v>
      </c>
      <c r="O38" s="331"/>
      <c r="P38" s="332"/>
      <c r="AC38" s="17" t="str">
        <f t="shared" si="9"/>
        <v>Fr</v>
      </c>
      <c r="AD38" s="17">
        <f t="shared" si="10"/>
        <v>1</v>
      </c>
      <c r="AE38" s="67">
        <f t="shared" si="35"/>
        <v>4</v>
      </c>
      <c r="AF38" s="67">
        <f>VLOOKUP(AC38,Varianten_Kombi!$L$4:$M$10,2,0)</f>
        <v>5</v>
      </c>
      <c r="AG38" s="67" t="str">
        <f>CONCATENATE(AD38,AE38,AF38)</f>
        <v>145</v>
      </c>
      <c r="AH38" s="17">
        <f>VLOOKUP(AG38,Varianten_Kombi!$E$4:$G$143,3)</f>
        <v>0</v>
      </c>
      <c r="AI38" s="49">
        <f t="shared" si="5"/>
        <v>0</v>
      </c>
      <c r="AJ38" s="49">
        <f t="shared" si="6"/>
        <v>0</v>
      </c>
      <c r="AK38" s="139">
        <f>IF(AI38&gt;9.5,IF(AJ38&gt;0.75,(AI38-AJ38),(AI38-0.75)),IF(AI38&gt;6,IF(AJ38&gt;0.5,(AI38-AJ38),(AI38-0.5)),IF(AI38&lt;=6,(AI38-AJ38))))</f>
        <v>0</v>
      </c>
      <c r="AL38" s="17">
        <f t="shared" si="8"/>
        <v>0</v>
      </c>
    </row>
    <row r="39" spans="1:38" ht="24" customHeight="1" x14ac:dyDescent="0.2">
      <c r="A39" s="13">
        <f>Kalender!B369</f>
        <v>44926</v>
      </c>
      <c r="B39" s="187" t="str">
        <f>Kalender!C369</f>
        <v>Sa</v>
      </c>
      <c r="C39" s="205">
        <v>2</v>
      </c>
      <c r="D39" s="206" t="str">
        <f>IF(C39=0,"arbeitsfreier Tag",IF(C39=1,"AZ",IF(C39=2,"gesetzl. Feiertag",IF(C39=3,"Tarifurlaub",IF(C39=4,"Sonderurlaub",IF(C39=5,"krank (Arbeitsunfähigkeit)",IF(C39=6,"Aus-/Weiterbildung/Dienstreise","Zeitausgleich")))))))</f>
        <v>gesetzl. Feiertag</v>
      </c>
      <c r="E39" s="207"/>
      <c r="F39" s="208"/>
      <c r="G39" s="208"/>
      <c r="H39" s="208"/>
      <c r="I39" s="208"/>
      <c r="J39" s="209"/>
      <c r="K39" s="210">
        <f t="shared" si="1"/>
        <v>0</v>
      </c>
      <c r="L39" s="211">
        <f>SUM(AH39)</f>
        <v>0</v>
      </c>
      <c r="O39" s="329"/>
      <c r="P39" s="330"/>
      <c r="AC39" s="17" t="str">
        <f t="shared" si="9"/>
        <v>Sa</v>
      </c>
      <c r="AD39" s="17">
        <f t="shared" si="10"/>
        <v>1</v>
      </c>
      <c r="AE39" s="67">
        <f t="shared" si="35"/>
        <v>4</v>
      </c>
      <c r="AF39" s="67">
        <f>VLOOKUP(AC39,Varianten_Kombi!$L$4:$M$10,2,0)</f>
        <v>6</v>
      </c>
      <c r="AG39" s="67" t="str">
        <f>CONCATENATE(AD39,AE39,AF39)</f>
        <v>146</v>
      </c>
      <c r="AH39" s="17">
        <f>VLOOKUP(AG39,Varianten_Kombi!$E$4:$G$143,3)</f>
        <v>0</v>
      </c>
      <c r="AI39" s="49">
        <f t="shared" si="5"/>
        <v>0</v>
      </c>
      <c r="AJ39" s="49">
        <f t="shared" si="6"/>
        <v>0</v>
      </c>
      <c r="AK39" s="139">
        <f>IF(AI39&gt;9.5,IF(AJ39&gt;0.75,(AI39-AJ39),(AI39-0.75)),IF(AI39&gt;6,IF(AJ39&gt;0.5,(AI39-AJ39),(AI39-0.5)),IF(AI39&lt;=6,(AI39-AJ39))))</f>
        <v>0</v>
      </c>
      <c r="AL39" s="17">
        <f t="shared" si="8"/>
        <v>0</v>
      </c>
    </row>
    <row r="40" spans="1:38" s="72" customFormat="1" ht="24" customHeight="1" x14ac:dyDescent="0.2">
      <c r="A40" s="63"/>
      <c r="B40" s="192"/>
      <c r="C40" s="197"/>
      <c r="D40" s="66"/>
      <c r="E40" s="198"/>
      <c r="F40" s="199"/>
      <c r="G40" s="199"/>
      <c r="H40" s="199"/>
      <c r="I40" s="199"/>
      <c r="J40" s="199"/>
      <c r="K40" s="49"/>
      <c r="L40" s="42"/>
      <c r="M40" s="46">
        <f>SUM(K34:K39)</f>
        <v>0</v>
      </c>
      <c r="N40" s="204">
        <f>SUM(L34:L39)</f>
        <v>0</v>
      </c>
      <c r="O40" s="201"/>
      <c r="P40" s="201"/>
      <c r="AE40" s="73"/>
      <c r="AF40" s="73"/>
      <c r="AG40" s="73"/>
      <c r="AI40" s="49"/>
      <c r="AJ40" s="49"/>
      <c r="AK40" s="202"/>
    </row>
    <row r="41" spans="1:38" s="72" customFormat="1" ht="24" customHeight="1" x14ac:dyDescent="0.2">
      <c r="A41" s="63"/>
      <c r="B41" s="192"/>
      <c r="C41" s="197"/>
      <c r="D41" s="66"/>
      <c r="E41" s="198"/>
      <c r="F41" s="199"/>
      <c r="G41" s="199"/>
      <c r="H41" s="199"/>
      <c r="I41" s="199"/>
      <c r="J41" s="199"/>
      <c r="K41" s="49"/>
      <c r="L41" s="42"/>
      <c r="M41" s="62"/>
      <c r="N41" s="62"/>
      <c r="O41" s="201"/>
      <c r="P41" s="201"/>
      <c r="AE41" s="73"/>
      <c r="AF41" s="73"/>
      <c r="AG41" s="73"/>
      <c r="AI41" s="49"/>
      <c r="AJ41" s="49"/>
      <c r="AK41" s="202"/>
    </row>
    <row r="42" spans="1:38" s="72" customFormat="1" ht="24" customHeight="1" x14ac:dyDescent="0.2">
      <c r="A42" s="63"/>
      <c r="B42" s="192"/>
      <c r="C42" s="197"/>
      <c r="D42" s="66"/>
      <c r="E42" s="198"/>
      <c r="F42" s="199"/>
      <c r="G42" s="199"/>
      <c r="H42" s="199"/>
      <c r="I42" s="199"/>
      <c r="J42" s="199"/>
      <c r="K42" s="49"/>
      <c r="L42" s="42"/>
      <c r="M42" s="62"/>
      <c r="N42" s="62"/>
      <c r="O42" s="201"/>
      <c r="P42" s="201"/>
      <c r="AE42" s="73"/>
      <c r="AF42" s="73"/>
      <c r="AG42" s="73"/>
      <c r="AI42" s="49"/>
      <c r="AJ42" s="49"/>
      <c r="AK42" s="202"/>
    </row>
    <row r="43" spans="1:38" s="72" customFormat="1" ht="24" customHeight="1" x14ac:dyDescent="0.2">
      <c r="A43" s="63"/>
      <c r="B43" s="192"/>
      <c r="C43" s="197"/>
      <c r="D43" s="66"/>
      <c r="E43" s="198"/>
      <c r="F43" s="199"/>
      <c r="G43" s="199"/>
      <c r="H43" s="199"/>
      <c r="I43" s="199"/>
      <c r="J43" s="199"/>
      <c r="K43" s="49"/>
      <c r="L43" s="42"/>
      <c r="M43" s="62"/>
      <c r="N43" s="62"/>
      <c r="O43" s="201"/>
      <c r="P43" s="201"/>
      <c r="AE43" s="73"/>
      <c r="AF43" s="73"/>
      <c r="AG43" s="73"/>
      <c r="AI43" s="49"/>
      <c r="AJ43" s="49"/>
      <c r="AK43" s="202"/>
    </row>
    <row r="44" spans="1:38" s="72" customFormat="1" ht="24" customHeight="1" x14ac:dyDescent="0.2">
      <c r="A44" s="63"/>
      <c r="B44" s="192"/>
      <c r="C44" s="197"/>
      <c r="D44" s="66"/>
      <c r="E44" s="198"/>
      <c r="F44" s="199"/>
      <c r="G44" s="199"/>
      <c r="H44" s="199"/>
      <c r="I44" s="199"/>
      <c r="J44" s="199"/>
      <c r="K44" s="49"/>
      <c r="L44" s="42"/>
      <c r="M44" s="62"/>
      <c r="N44" s="62"/>
      <c r="O44" s="201"/>
      <c r="P44" s="201"/>
      <c r="AE44" s="73"/>
      <c r="AF44" s="73"/>
      <c r="AG44" s="73"/>
      <c r="AI44" s="49"/>
      <c r="AJ44" s="49"/>
      <c r="AK44" s="202"/>
    </row>
    <row r="45" spans="1:38" s="72" customFormat="1" ht="24" customHeight="1" x14ac:dyDescent="0.2">
      <c r="A45" s="63"/>
      <c r="B45" s="192"/>
      <c r="C45" s="197"/>
      <c r="D45" s="66"/>
      <c r="E45" s="198"/>
      <c r="F45" s="199"/>
      <c r="G45" s="199"/>
      <c r="H45" s="199"/>
      <c r="I45" s="199"/>
      <c r="J45" s="199"/>
      <c r="K45" s="49"/>
      <c r="L45" s="42"/>
      <c r="M45" s="62"/>
      <c r="N45" s="62"/>
      <c r="O45" s="201"/>
      <c r="P45" s="201"/>
      <c r="AE45" s="73"/>
      <c r="AF45" s="73"/>
      <c r="AG45" s="73"/>
      <c r="AI45" s="49"/>
      <c r="AJ45" s="49"/>
      <c r="AK45" s="202"/>
    </row>
    <row r="46" spans="1:38" s="72" customFormat="1" ht="24" customHeight="1" x14ac:dyDescent="0.2">
      <c r="A46" s="63"/>
      <c r="B46" s="192"/>
      <c r="C46" s="197"/>
      <c r="D46" s="66"/>
      <c r="E46" s="198"/>
      <c r="F46" s="199"/>
      <c r="G46" s="199"/>
      <c r="H46" s="199"/>
      <c r="I46" s="199"/>
      <c r="J46" s="199"/>
      <c r="K46" s="49"/>
      <c r="L46" s="42"/>
      <c r="M46" s="62"/>
      <c r="N46" s="62"/>
      <c r="O46" s="201"/>
      <c r="P46" s="201"/>
      <c r="AE46" s="73"/>
      <c r="AF46" s="73"/>
      <c r="AG46" s="73"/>
      <c r="AI46" s="49"/>
      <c r="AJ46" s="49"/>
      <c r="AK46" s="202"/>
    </row>
    <row r="47" spans="1:38" s="72" customFormat="1" ht="24" customHeight="1" thickBot="1" x14ac:dyDescent="0.25">
      <c r="A47" s="63"/>
      <c r="B47" s="192"/>
      <c r="C47" s="197"/>
      <c r="D47" s="66"/>
      <c r="E47" s="198"/>
      <c r="F47" s="199"/>
      <c r="G47" s="199"/>
      <c r="H47" s="199"/>
      <c r="I47" s="199"/>
      <c r="J47" s="199"/>
      <c r="K47" s="49"/>
      <c r="L47" s="42"/>
      <c r="M47" s="62"/>
      <c r="N47" s="62"/>
      <c r="O47" s="201"/>
      <c r="P47" s="201"/>
      <c r="AE47" s="73"/>
      <c r="AF47" s="73"/>
      <c r="AG47" s="73"/>
      <c r="AI47" s="49"/>
      <c r="AJ47" s="49"/>
      <c r="AK47" s="202"/>
    </row>
    <row r="48" spans="1:38" x14ac:dyDescent="0.2">
      <c r="E48" s="212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4"/>
    </row>
    <row r="49" spans="1:16" ht="24" customHeight="1" x14ac:dyDescent="0.2">
      <c r="A49" s="19"/>
      <c r="E49" s="215" t="s">
        <v>25</v>
      </c>
      <c r="F49" s="47"/>
      <c r="G49" s="47"/>
      <c r="H49" s="47"/>
      <c r="I49" s="47"/>
      <c r="J49" s="47"/>
      <c r="K49" s="75">
        <f>SUM(M40,M33,M26,M19,M12)</f>
        <v>0</v>
      </c>
      <c r="L49" s="16"/>
      <c r="M49" s="47" t="s">
        <v>46</v>
      </c>
      <c r="N49" s="47"/>
      <c r="O49" s="18">
        <f>Nov!O51</f>
        <v>0</v>
      </c>
      <c r="P49" s="216"/>
    </row>
    <row r="50" spans="1:16" ht="24" customHeight="1" x14ac:dyDescent="0.2">
      <c r="A50" s="63"/>
      <c r="E50" s="215" t="s">
        <v>43</v>
      </c>
      <c r="F50" s="47"/>
      <c r="G50" s="47"/>
      <c r="H50" s="47"/>
      <c r="I50" s="47"/>
      <c r="J50" s="47"/>
      <c r="K50" s="75">
        <f>Nov!$K$54</f>
        <v>0</v>
      </c>
      <c r="L50" s="89"/>
      <c r="M50" s="47" t="s">
        <v>45</v>
      </c>
      <c r="N50" s="47"/>
      <c r="O50" s="18">
        <f>SUM(COUNTIF(C9:C39,3))</f>
        <v>0</v>
      </c>
      <c r="P50" s="216"/>
    </row>
    <row r="51" spans="1:16" ht="24" customHeight="1" x14ac:dyDescent="0.2">
      <c r="A51" s="63"/>
      <c r="E51" s="215" t="s">
        <v>26</v>
      </c>
      <c r="F51" s="47"/>
      <c r="G51" s="47"/>
      <c r="H51" s="47"/>
      <c r="I51" s="47"/>
      <c r="J51" s="47"/>
      <c r="K51" s="75">
        <f>SUM(K49:K50)</f>
        <v>0</v>
      </c>
      <c r="L51" s="89"/>
      <c r="M51" s="47" t="s">
        <v>82</v>
      </c>
      <c r="N51" s="47"/>
      <c r="O51" s="18">
        <f>O49-O50</f>
        <v>0</v>
      </c>
      <c r="P51" s="217"/>
    </row>
    <row r="52" spans="1:16" ht="24" customHeight="1" x14ac:dyDescent="0.2">
      <c r="D52" s="47"/>
      <c r="E52" s="215" t="s">
        <v>27</v>
      </c>
      <c r="F52" s="47"/>
      <c r="G52" s="47"/>
      <c r="H52" s="47"/>
      <c r="I52" s="47"/>
      <c r="J52" s="47"/>
      <c r="K52" s="81">
        <f>SUM(N51,N40,N33,N26,N19,N12)</f>
        <v>0</v>
      </c>
      <c r="L52" s="89"/>
      <c r="M52" s="47"/>
      <c r="N52" s="47"/>
      <c r="O52" s="218"/>
      <c r="P52" s="217"/>
    </row>
    <row r="53" spans="1:16" ht="24" customHeight="1" thickBot="1" x14ac:dyDescent="0.25">
      <c r="D53" s="47"/>
      <c r="E53" s="215"/>
      <c r="F53" s="47"/>
      <c r="G53" s="47"/>
      <c r="H53" s="47"/>
      <c r="I53" s="47"/>
      <c r="J53" s="47"/>
      <c r="K53" s="82"/>
      <c r="L53" s="89"/>
      <c r="M53" s="47"/>
      <c r="N53" s="47"/>
      <c r="O53" s="218"/>
      <c r="P53" s="217"/>
    </row>
    <row r="54" spans="1:16" ht="24" customHeight="1" thickBot="1" x14ac:dyDescent="0.3">
      <c r="E54" s="215" t="s">
        <v>28</v>
      </c>
      <c r="F54" s="47"/>
      <c r="G54" s="47"/>
      <c r="H54" s="47"/>
      <c r="I54" s="47"/>
      <c r="J54" s="89"/>
      <c r="K54" s="80">
        <f>K51-K52</f>
        <v>0</v>
      </c>
      <c r="L54" s="89"/>
      <c r="M54" s="47"/>
      <c r="N54" s="47"/>
      <c r="O54" s="47"/>
      <c r="P54" s="217"/>
    </row>
    <row r="55" spans="1:16" ht="24" customHeight="1" x14ac:dyDescent="0.2">
      <c r="E55" s="215"/>
      <c r="F55" s="47"/>
      <c r="G55" s="47"/>
      <c r="H55" s="47"/>
      <c r="I55" s="47"/>
      <c r="J55" s="47" t="s">
        <v>84</v>
      </c>
      <c r="K55" s="16"/>
      <c r="L55" s="47"/>
      <c r="M55" s="89"/>
      <c r="N55" s="47"/>
      <c r="O55" s="218"/>
      <c r="P55" s="217"/>
    </row>
    <row r="56" spans="1:16" ht="24" customHeight="1" thickBot="1" x14ac:dyDescent="0.25">
      <c r="E56" s="219"/>
      <c r="F56" s="220"/>
      <c r="G56" s="220"/>
      <c r="H56" s="220"/>
      <c r="I56" s="220"/>
      <c r="J56" s="220"/>
      <c r="K56" s="221"/>
      <c r="L56" s="220"/>
      <c r="M56" s="118"/>
      <c r="N56" s="220"/>
      <c r="O56" s="222"/>
      <c r="P56" s="223"/>
    </row>
    <row r="57" spans="1:16" ht="24" customHeight="1" x14ac:dyDescent="0.2">
      <c r="M57" s="19"/>
      <c r="N57" s="17"/>
      <c r="O57" s="20"/>
    </row>
    <row r="58" spans="1:16" ht="24" customHeight="1" x14ac:dyDescent="0.2">
      <c r="C58" s="61"/>
      <c r="D58" s="61"/>
      <c r="E58" s="61"/>
      <c r="F58" s="61"/>
      <c r="K58" s="61"/>
      <c r="L58" s="61"/>
      <c r="N58" s="17"/>
      <c r="P58" s="20"/>
    </row>
    <row r="59" spans="1:16" x14ac:dyDescent="0.2">
      <c r="C59" s="17" t="s">
        <v>32</v>
      </c>
      <c r="F59" s="47"/>
      <c r="K59" s="17" t="s">
        <v>33</v>
      </c>
      <c r="N59" s="17"/>
      <c r="P59" s="20"/>
    </row>
    <row r="60" spans="1:16" x14ac:dyDescent="0.2">
      <c r="N60" s="17"/>
      <c r="P60" s="20"/>
    </row>
    <row r="61" spans="1:16" x14ac:dyDescent="0.2">
      <c r="N61" s="17"/>
      <c r="P61" s="20"/>
    </row>
    <row r="62" spans="1:16" x14ac:dyDescent="0.2">
      <c r="N62" s="17"/>
    </row>
    <row r="63" spans="1:16" x14ac:dyDescent="0.2">
      <c r="N63" s="17"/>
    </row>
  </sheetData>
  <sheetProtection algorithmName="SHA-512" hashValue="o0lHsBuG0nIzagWNnrkUvfK01hvbjTTkq/Sp27wwE71Apfeutjw2HhzH3UXcwd6jCzBrseambAtiUQUyKk6h4Q==" saltValue="D89wVMoVsPkGv0LtOUEKUQ==" spinCount="100000" sheet="1" selectLockedCells="1"/>
  <autoFilter ref="A8:AM39">
    <filterColumn colId="14" showButton="0"/>
    <filterColumn colId="29" showButton="0"/>
    <filterColumn colId="30" showButton="0"/>
    <filterColumn colId="31" showButton="0"/>
    <filterColumn colId="32" showButton="0"/>
  </autoFilter>
  <mergeCells count="37">
    <mergeCell ref="O10:P10"/>
    <mergeCell ref="O11:P11"/>
    <mergeCell ref="AD8:AH8"/>
    <mergeCell ref="A1:P1"/>
    <mergeCell ref="K3:L3"/>
    <mergeCell ref="M3:N3"/>
    <mergeCell ref="K4:L4"/>
    <mergeCell ref="O7:P8"/>
    <mergeCell ref="O9:P9"/>
    <mergeCell ref="O12:P12"/>
    <mergeCell ref="O21:P21"/>
    <mergeCell ref="O15:P15"/>
    <mergeCell ref="O13:P13"/>
    <mergeCell ref="O14:P14"/>
    <mergeCell ref="O25:P25"/>
    <mergeCell ref="O16:P16"/>
    <mergeCell ref="O17:P17"/>
    <mergeCell ref="O18:P18"/>
    <mergeCell ref="O19:P19"/>
    <mergeCell ref="O20:P20"/>
    <mergeCell ref="O22:P22"/>
    <mergeCell ref="O23:P23"/>
    <mergeCell ref="O24:P24"/>
    <mergeCell ref="O39:P39"/>
    <mergeCell ref="O31:P31"/>
    <mergeCell ref="O32:P32"/>
    <mergeCell ref="O33:P33"/>
    <mergeCell ref="O34:P34"/>
    <mergeCell ref="O37:P37"/>
    <mergeCell ref="O38:P38"/>
    <mergeCell ref="O26:P26"/>
    <mergeCell ref="O27:P27"/>
    <mergeCell ref="O35:P35"/>
    <mergeCell ref="O36:P36"/>
    <mergeCell ref="O30:P30"/>
    <mergeCell ref="O28:P28"/>
    <mergeCell ref="O29:P29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4" name="Drop Down 2">
              <controlPr locked="0" defaultSize="0" autoLine="0" autoPict="0">
                <anchor moveWithCells="1">
                  <from>
                    <xdr:col>11</xdr:col>
                    <xdr:colOff>371475</xdr:colOff>
                    <xdr:row>3</xdr:row>
                    <xdr:rowOff>19050</xdr:rowOff>
                  </from>
                  <to>
                    <xdr:col>13</xdr:col>
                    <xdr:colOff>419100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5" name="Drop Down 3">
              <controlPr locked="0" defaultSize="0" autoLine="0" autoPict="0">
                <anchor moveWithCells="1">
                  <from>
                    <xdr:col>12</xdr:col>
                    <xdr:colOff>19050</xdr:colOff>
                    <xdr:row>19</xdr:row>
                    <xdr:rowOff>0</xdr:rowOff>
                  </from>
                  <to>
                    <xdr:col>13</xdr:col>
                    <xdr:colOff>609600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6" name="Drop Down 4">
              <controlPr locked="0" defaultSize="0" autoLine="0" autoPict="0">
                <anchor moveWithCells="1">
                  <from>
                    <xdr:col>12</xdr:col>
                    <xdr:colOff>9525</xdr:colOff>
                    <xdr:row>19</xdr:row>
                    <xdr:rowOff>0</xdr:rowOff>
                  </from>
                  <to>
                    <xdr:col>13</xdr:col>
                    <xdr:colOff>600075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7" name="Drop Down 5">
              <controlPr locked="0" defaultSize="0" autoLine="0" autoPict="0">
                <anchor moveWithCells="1">
                  <from>
                    <xdr:col>12</xdr:col>
                    <xdr:colOff>9525</xdr:colOff>
                    <xdr:row>26</xdr:row>
                    <xdr:rowOff>28575</xdr:rowOff>
                  </from>
                  <to>
                    <xdr:col>13</xdr:col>
                    <xdr:colOff>600075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8" name="Drop Down 6">
              <controlPr locked="0" defaultSize="0" autoLine="0" autoPict="0">
                <anchor moveWithCells="1">
                  <from>
                    <xdr:col>12</xdr:col>
                    <xdr:colOff>28575</xdr:colOff>
                    <xdr:row>33</xdr:row>
                    <xdr:rowOff>9525</xdr:rowOff>
                  </from>
                  <to>
                    <xdr:col>14</xdr:col>
                    <xdr:colOff>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9" name="Drop Down 8">
              <controlPr locked="0" defaultSize="0" autoLine="0" autoPict="0">
                <anchor moveWithCells="1">
                  <from>
                    <xdr:col>12</xdr:col>
                    <xdr:colOff>19050</xdr:colOff>
                    <xdr:row>19</xdr:row>
                    <xdr:rowOff>0</xdr:rowOff>
                  </from>
                  <to>
                    <xdr:col>13</xdr:col>
                    <xdr:colOff>609600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0" name="Drop Down 10">
              <controlPr locked="0" defaultSize="0" autoLine="0" autoPict="0">
                <anchor moveWithCells="1">
                  <from>
                    <xdr:col>12</xdr:col>
                    <xdr:colOff>28575</xdr:colOff>
                    <xdr:row>12</xdr:row>
                    <xdr:rowOff>0</xdr:rowOff>
                  </from>
                  <to>
                    <xdr:col>14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1" name="Drop Down 12">
              <controlPr locked="0" defaultSize="0" autoLine="0" autoPict="0">
                <anchor moveWithCells="1">
                  <from>
                    <xdr:col>12</xdr:col>
                    <xdr:colOff>19050</xdr:colOff>
                    <xdr:row>8</xdr:row>
                    <xdr:rowOff>9525</xdr:rowOff>
                  </from>
                  <to>
                    <xdr:col>14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1"/>
  <sheetViews>
    <sheetView topLeftCell="A343" workbookViewId="0">
      <selection activeCell="M44" sqref="M44"/>
    </sheetView>
  </sheetViews>
  <sheetFormatPr baseColWidth="10" defaultRowHeight="12.75" x14ac:dyDescent="0.2"/>
  <cols>
    <col min="2" max="2" width="28.28515625" style="179" bestFit="1" customWidth="1"/>
    <col min="3" max="3" width="11.5703125" style="181"/>
  </cols>
  <sheetData>
    <row r="2" spans="2:9" x14ac:dyDescent="0.2">
      <c r="B2" s="179" t="s">
        <v>123</v>
      </c>
      <c r="E2" s="179" t="s">
        <v>123</v>
      </c>
      <c r="H2" s="179" t="s">
        <v>123</v>
      </c>
    </row>
    <row r="5" spans="2:9" x14ac:dyDescent="0.2">
      <c r="B5" s="179">
        <v>44562</v>
      </c>
      <c r="C5" s="180" t="s">
        <v>78</v>
      </c>
      <c r="E5" s="179">
        <v>44927</v>
      </c>
      <c r="F5" s="180" t="s">
        <v>79</v>
      </c>
      <c r="H5" s="179">
        <v>45292</v>
      </c>
      <c r="I5" s="180" t="s">
        <v>80</v>
      </c>
    </row>
    <row r="6" spans="2:9" x14ac:dyDescent="0.2">
      <c r="B6" s="179">
        <v>44563</v>
      </c>
      <c r="C6" s="180" t="s">
        <v>79</v>
      </c>
      <c r="E6" s="179">
        <v>44928</v>
      </c>
      <c r="F6" s="180" t="s">
        <v>80</v>
      </c>
      <c r="H6" s="179">
        <v>45293</v>
      </c>
      <c r="I6" s="180" t="s">
        <v>81</v>
      </c>
    </row>
    <row r="7" spans="2:9" x14ac:dyDescent="0.2">
      <c r="B7" s="179">
        <v>44564</v>
      </c>
      <c r="C7" s="180" t="s">
        <v>80</v>
      </c>
      <c r="E7" s="179">
        <v>44929</v>
      </c>
      <c r="F7" s="180" t="s">
        <v>81</v>
      </c>
      <c r="H7" s="179">
        <v>45294</v>
      </c>
      <c r="I7" s="180" t="s">
        <v>75</v>
      </c>
    </row>
    <row r="8" spans="2:9" x14ac:dyDescent="0.2">
      <c r="B8" s="179">
        <v>44565</v>
      </c>
      <c r="C8" s="180" t="s">
        <v>81</v>
      </c>
      <c r="E8" s="179">
        <v>44930</v>
      </c>
      <c r="F8" s="180" t="s">
        <v>75</v>
      </c>
      <c r="H8" s="179">
        <v>45295</v>
      </c>
      <c r="I8" s="180" t="s">
        <v>76</v>
      </c>
    </row>
    <row r="9" spans="2:9" x14ac:dyDescent="0.2">
      <c r="B9" s="179">
        <v>44566</v>
      </c>
      <c r="C9" s="180" t="s">
        <v>75</v>
      </c>
      <c r="E9" s="179">
        <v>44931</v>
      </c>
      <c r="F9" s="180" t="s">
        <v>76</v>
      </c>
      <c r="H9" s="179">
        <v>45296</v>
      </c>
      <c r="I9" s="180" t="s">
        <v>77</v>
      </c>
    </row>
    <row r="10" spans="2:9" x14ac:dyDescent="0.2">
      <c r="B10" s="179">
        <v>44567</v>
      </c>
      <c r="C10" s="180" t="s">
        <v>76</v>
      </c>
      <c r="E10" s="179">
        <v>44932</v>
      </c>
      <c r="F10" s="180" t="s">
        <v>77</v>
      </c>
      <c r="H10" s="179">
        <v>45297</v>
      </c>
      <c r="I10" s="180" t="s">
        <v>78</v>
      </c>
    </row>
    <row r="11" spans="2:9" x14ac:dyDescent="0.2">
      <c r="B11" s="179">
        <v>44568</v>
      </c>
      <c r="C11" s="180" t="s">
        <v>77</v>
      </c>
      <c r="E11" s="179">
        <v>44933</v>
      </c>
      <c r="F11" s="180" t="s">
        <v>78</v>
      </c>
      <c r="H11" s="179">
        <v>45298</v>
      </c>
      <c r="I11" s="180" t="s">
        <v>79</v>
      </c>
    </row>
    <row r="12" spans="2:9" x14ac:dyDescent="0.2">
      <c r="B12" s="179">
        <v>44569</v>
      </c>
      <c r="C12" s="180" t="s">
        <v>78</v>
      </c>
      <c r="E12" s="179">
        <v>44934</v>
      </c>
      <c r="F12" s="180" t="s">
        <v>79</v>
      </c>
      <c r="H12" s="179">
        <v>45299</v>
      </c>
      <c r="I12" s="180" t="s">
        <v>80</v>
      </c>
    </row>
    <row r="13" spans="2:9" x14ac:dyDescent="0.2">
      <c r="B13" s="179">
        <v>44570</v>
      </c>
      <c r="C13" s="180" t="s">
        <v>79</v>
      </c>
      <c r="E13" s="179">
        <v>44935</v>
      </c>
      <c r="F13" s="180" t="s">
        <v>80</v>
      </c>
      <c r="H13" s="179">
        <v>45300</v>
      </c>
      <c r="I13" s="180" t="s">
        <v>81</v>
      </c>
    </row>
    <row r="14" spans="2:9" x14ac:dyDescent="0.2">
      <c r="B14" s="179">
        <v>44571</v>
      </c>
      <c r="C14" s="180" t="s">
        <v>80</v>
      </c>
      <c r="E14" s="179">
        <v>44936</v>
      </c>
      <c r="F14" s="180" t="s">
        <v>81</v>
      </c>
      <c r="H14" s="179">
        <v>45301</v>
      </c>
      <c r="I14" s="180" t="s">
        <v>75</v>
      </c>
    </row>
    <row r="15" spans="2:9" x14ac:dyDescent="0.2">
      <c r="B15" s="179">
        <v>44572</v>
      </c>
      <c r="C15" s="180" t="s">
        <v>81</v>
      </c>
      <c r="E15" s="179">
        <v>44937</v>
      </c>
      <c r="F15" s="180" t="s">
        <v>75</v>
      </c>
      <c r="H15" s="179">
        <v>45302</v>
      </c>
      <c r="I15" s="180" t="s">
        <v>76</v>
      </c>
    </row>
    <row r="16" spans="2:9" x14ac:dyDescent="0.2">
      <c r="B16" s="179">
        <v>44573</v>
      </c>
      <c r="C16" s="180" t="s">
        <v>75</v>
      </c>
      <c r="E16" s="179">
        <v>44938</v>
      </c>
      <c r="F16" s="180" t="s">
        <v>76</v>
      </c>
      <c r="H16" s="179">
        <v>45303</v>
      </c>
      <c r="I16" s="180" t="s">
        <v>77</v>
      </c>
    </row>
    <row r="17" spans="2:9" x14ac:dyDescent="0.2">
      <c r="B17" s="179">
        <v>44574</v>
      </c>
      <c r="C17" s="180" t="s">
        <v>76</v>
      </c>
      <c r="E17" s="179">
        <v>44939</v>
      </c>
      <c r="F17" s="180" t="s">
        <v>77</v>
      </c>
      <c r="H17" s="179">
        <v>45304</v>
      </c>
      <c r="I17" s="180" t="s">
        <v>78</v>
      </c>
    </row>
    <row r="18" spans="2:9" x14ac:dyDescent="0.2">
      <c r="B18" s="179">
        <v>44575</v>
      </c>
      <c r="C18" s="180" t="s">
        <v>77</v>
      </c>
      <c r="E18" s="179">
        <v>44940</v>
      </c>
      <c r="F18" s="180" t="s">
        <v>78</v>
      </c>
      <c r="H18" s="179">
        <v>45305</v>
      </c>
      <c r="I18" s="180" t="s">
        <v>79</v>
      </c>
    </row>
    <row r="19" spans="2:9" x14ac:dyDescent="0.2">
      <c r="B19" s="179">
        <v>44576</v>
      </c>
      <c r="C19" s="180" t="s">
        <v>78</v>
      </c>
      <c r="E19" s="179">
        <v>44941</v>
      </c>
      <c r="F19" s="180" t="s">
        <v>79</v>
      </c>
      <c r="H19" s="179">
        <v>45306</v>
      </c>
      <c r="I19" s="180" t="s">
        <v>80</v>
      </c>
    </row>
    <row r="20" spans="2:9" x14ac:dyDescent="0.2">
      <c r="B20" s="179">
        <v>44577</v>
      </c>
      <c r="C20" s="180" t="s">
        <v>79</v>
      </c>
      <c r="E20" s="179">
        <v>44942</v>
      </c>
      <c r="F20" s="180" t="s">
        <v>80</v>
      </c>
      <c r="H20" s="179">
        <v>45307</v>
      </c>
      <c r="I20" s="180" t="s">
        <v>81</v>
      </c>
    </row>
    <row r="21" spans="2:9" x14ac:dyDescent="0.2">
      <c r="B21" s="179">
        <v>44578</v>
      </c>
      <c r="C21" s="180" t="s">
        <v>80</v>
      </c>
      <c r="E21" s="179">
        <v>44943</v>
      </c>
      <c r="F21" s="180" t="s">
        <v>81</v>
      </c>
      <c r="H21" s="179">
        <v>45308</v>
      </c>
      <c r="I21" s="180" t="s">
        <v>75</v>
      </c>
    </row>
    <row r="22" spans="2:9" x14ac:dyDescent="0.2">
      <c r="B22" s="179">
        <v>44579</v>
      </c>
      <c r="C22" s="180" t="s">
        <v>81</v>
      </c>
      <c r="E22" s="179">
        <v>44944</v>
      </c>
      <c r="F22" s="180" t="s">
        <v>75</v>
      </c>
      <c r="H22" s="179">
        <v>45309</v>
      </c>
      <c r="I22" s="180" t="s">
        <v>76</v>
      </c>
    </row>
    <row r="23" spans="2:9" x14ac:dyDescent="0.2">
      <c r="B23" s="179">
        <v>44580</v>
      </c>
      <c r="C23" s="180" t="s">
        <v>75</v>
      </c>
      <c r="E23" s="179">
        <v>44945</v>
      </c>
      <c r="F23" s="180" t="s">
        <v>76</v>
      </c>
      <c r="H23" s="179">
        <v>45310</v>
      </c>
      <c r="I23" s="180" t="s">
        <v>77</v>
      </c>
    </row>
    <row r="24" spans="2:9" x14ac:dyDescent="0.2">
      <c r="B24" s="179">
        <v>44581</v>
      </c>
      <c r="C24" s="180" t="s">
        <v>76</v>
      </c>
      <c r="E24" s="179">
        <v>44946</v>
      </c>
      <c r="F24" s="180" t="s">
        <v>77</v>
      </c>
      <c r="H24" s="179">
        <v>45311</v>
      </c>
      <c r="I24" s="180" t="s">
        <v>78</v>
      </c>
    </row>
    <row r="25" spans="2:9" x14ac:dyDescent="0.2">
      <c r="B25" s="179">
        <v>44582</v>
      </c>
      <c r="C25" s="180" t="s">
        <v>77</v>
      </c>
      <c r="E25" s="179">
        <v>44947</v>
      </c>
      <c r="F25" s="180" t="s">
        <v>78</v>
      </c>
      <c r="H25" s="179">
        <v>45312</v>
      </c>
      <c r="I25" s="180" t="s">
        <v>79</v>
      </c>
    </row>
    <row r="26" spans="2:9" x14ac:dyDescent="0.2">
      <c r="B26" s="179">
        <v>44583</v>
      </c>
      <c r="C26" s="180" t="s">
        <v>78</v>
      </c>
      <c r="E26" s="179">
        <v>44948</v>
      </c>
      <c r="F26" s="180" t="s">
        <v>79</v>
      </c>
      <c r="H26" s="179">
        <v>45313</v>
      </c>
      <c r="I26" s="180" t="s">
        <v>80</v>
      </c>
    </row>
    <row r="27" spans="2:9" x14ac:dyDescent="0.2">
      <c r="B27" s="179">
        <v>44584</v>
      </c>
      <c r="C27" s="180" t="s">
        <v>79</v>
      </c>
      <c r="E27" s="179">
        <v>44949</v>
      </c>
      <c r="F27" s="180" t="s">
        <v>80</v>
      </c>
      <c r="H27" s="179">
        <v>45314</v>
      </c>
      <c r="I27" s="180" t="s">
        <v>81</v>
      </c>
    </row>
    <row r="28" spans="2:9" x14ac:dyDescent="0.2">
      <c r="B28" s="179">
        <v>44585</v>
      </c>
      <c r="C28" s="180" t="s">
        <v>80</v>
      </c>
      <c r="E28" s="179">
        <v>44950</v>
      </c>
      <c r="F28" s="180" t="s">
        <v>81</v>
      </c>
      <c r="H28" s="179">
        <v>45315</v>
      </c>
      <c r="I28" s="180" t="s">
        <v>75</v>
      </c>
    </row>
    <row r="29" spans="2:9" x14ac:dyDescent="0.2">
      <c r="B29" s="179">
        <v>44586</v>
      </c>
      <c r="C29" s="180" t="s">
        <v>81</v>
      </c>
      <c r="E29" s="179">
        <v>44951</v>
      </c>
      <c r="F29" s="180" t="s">
        <v>75</v>
      </c>
      <c r="H29" s="179">
        <v>45316</v>
      </c>
      <c r="I29" s="180" t="s">
        <v>76</v>
      </c>
    </row>
    <row r="30" spans="2:9" x14ac:dyDescent="0.2">
      <c r="B30" s="179">
        <v>44587</v>
      </c>
      <c r="C30" s="180" t="s">
        <v>75</v>
      </c>
      <c r="E30" s="179">
        <v>44952</v>
      </c>
      <c r="F30" s="180" t="s">
        <v>76</v>
      </c>
      <c r="H30" s="179">
        <v>45317</v>
      </c>
      <c r="I30" s="180" t="s">
        <v>77</v>
      </c>
    </row>
    <row r="31" spans="2:9" x14ac:dyDescent="0.2">
      <c r="B31" s="179">
        <v>44588</v>
      </c>
      <c r="C31" s="180" t="s">
        <v>76</v>
      </c>
      <c r="E31" s="179">
        <v>44953</v>
      </c>
      <c r="F31" s="180" t="s">
        <v>77</v>
      </c>
      <c r="H31" s="179">
        <v>45318</v>
      </c>
      <c r="I31" s="180" t="s">
        <v>78</v>
      </c>
    </row>
    <row r="32" spans="2:9" x14ac:dyDescent="0.2">
      <c r="B32" s="179">
        <v>44589</v>
      </c>
      <c r="C32" s="180" t="s">
        <v>77</v>
      </c>
      <c r="E32" s="179">
        <v>44954</v>
      </c>
      <c r="F32" s="180" t="s">
        <v>78</v>
      </c>
      <c r="H32" s="179">
        <v>45319</v>
      </c>
      <c r="I32" s="180" t="s">
        <v>79</v>
      </c>
    </row>
    <row r="33" spans="2:9" x14ac:dyDescent="0.2">
      <c r="B33" s="179">
        <v>44590</v>
      </c>
      <c r="C33" s="180" t="s">
        <v>78</v>
      </c>
      <c r="E33" s="179">
        <v>44955</v>
      </c>
      <c r="F33" s="180" t="s">
        <v>79</v>
      </c>
      <c r="H33" s="179">
        <v>45320</v>
      </c>
      <c r="I33" s="180" t="s">
        <v>80</v>
      </c>
    </row>
    <row r="34" spans="2:9" x14ac:dyDescent="0.2">
      <c r="B34" s="179">
        <v>44591</v>
      </c>
      <c r="C34" s="180" t="s">
        <v>79</v>
      </c>
      <c r="E34" s="179">
        <v>44956</v>
      </c>
      <c r="F34" s="180" t="s">
        <v>80</v>
      </c>
      <c r="H34" s="179">
        <v>45321</v>
      </c>
      <c r="I34" s="180" t="s">
        <v>81</v>
      </c>
    </row>
    <row r="35" spans="2:9" x14ac:dyDescent="0.2">
      <c r="B35" s="179">
        <v>44592</v>
      </c>
      <c r="C35" s="180" t="s">
        <v>80</v>
      </c>
      <c r="E35" s="179">
        <v>44957</v>
      </c>
      <c r="F35" s="180" t="s">
        <v>81</v>
      </c>
      <c r="H35" s="179">
        <v>45322</v>
      </c>
      <c r="I35" s="180" t="s">
        <v>75</v>
      </c>
    </row>
    <row r="36" spans="2:9" x14ac:dyDescent="0.2">
      <c r="B36" s="179">
        <v>44593</v>
      </c>
      <c r="C36" s="180" t="s">
        <v>81</v>
      </c>
      <c r="E36" s="179">
        <v>44958</v>
      </c>
      <c r="F36" s="180" t="s">
        <v>75</v>
      </c>
      <c r="H36" s="179">
        <v>45323</v>
      </c>
      <c r="I36" s="180" t="s">
        <v>76</v>
      </c>
    </row>
    <row r="37" spans="2:9" x14ac:dyDescent="0.2">
      <c r="B37" s="179">
        <v>44594</v>
      </c>
      <c r="C37" s="180" t="s">
        <v>75</v>
      </c>
      <c r="E37" s="179">
        <v>44959</v>
      </c>
      <c r="F37" s="180" t="s">
        <v>76</v>
      </c>
      <c r="H37" s="179">
        <v>45324</v>
      </c>
      <c r="I37" s="180" t="s">
        <v>77</v>
      </c>
    </row>
    <row r="38" spans="2:9" x14ac:dyDescent="0.2">
      <c r="B38" s="179">
        <v>44595</v>
      </c>
      <c r="C38" s="180" t="s">
        <v>76</v>
      </c>
      <c r="E38" s="179">
        <v>44960</v>
      </c>
      <c r="F38" s="180" t="s">
        <v>77</v>
      </c>
      <c r="H38" s="179">
        <v>45325</v>
      </c>
      <c r="I38" s="180" t="s">
        <v>78</v>
      </c>
    </row>
    <row r="39" spans="2:9" x14ac:dyDescent="0.2">
      <c r="B39" s="179">
        <v>44596</v>
      </c>
      <c r="C39" s="180" t="s">
        <v>77</v>
      </c>
      <c r="E39" s="179">
        <v>44961</v>
      </c>
      <c r="F39" s="180" t="s">
        <v>78</v>
      </c>
      <c r="H39" s="179">
        <v>45326</v>
      </c>
      <c r="I39" s="180" t="s">
        <v>79</v>
      </c>
    </row>
    <row r="40" spans="2:9" x14ac:dyDescent="0.2">
      <c r="B40" s="179">
        <v>44597</v>
      </c>
      <c r="C40" s="180" t="s">
        <v>78</v>
      </c>
      <c r="E40" s="179">
        <v>44962</v>
      </c>
      <c r="F40" s="180" t="s">
        <v>79</v>
      </c>
      <c r="H40" s="179">
        <v>45327</v>
      </c>
      <c r="I40" s="180" t="s">
        <v>80</v>
      </c>
    </row>
    <row r="41" spans="2:9" x14ac:dyDescent="0.2">
      <c r="B41" s="179">
        <v>44598</v>
      </c>
      <c r="C41" s="180" t="s">
        <v>79</v>
      </c>
      <c r="E41" s="179">
        <v>44963</v>
      </c>
      <c r="F41" s="180" t="s">
        <v>80</v>
      </c>
      <c r="H41" s="179">
        <v>45328</v>
      </c>
      <c r="I41" s="180" t="s">
        <v>81</v>
      </c>
    </row>
    <row r="42" spans="2:9" x14ac:dyDescent="0.2">
      <c r="B42" s="179">
        <v>44599</v>
      </c>
      <c r="C42" s="180" t="s">
        <v>80</v>
      </c>
      <c r="E42" s="179">
        <v>44964</v>
      </c>
      <c r="F42" s="180" t="s">
        <v>81</v>
      </c>
      <c r="H42" s="179">
        <v>45329</v>
      </c>
      <c r="I42" s="180" t="s">
        <v>75</v>
      </c>
    </row>
    <row r="43" spans="2:9" x14ac:dyDescent="0.2">
      <c r="B43" s="179">
        <v>44600</v>
      </c>
      <c r="C43" s="180" t="s">
        <v>81</v>
      </c>
      <c r="E43" s="179">
        <v>44965</v>
      </c>
      <c r="F43" s="180" t="s">
        <v>75</v>
      </c>
      <c r="H43" s="179">
        <v>45330</v>
      </c>
      <c r="I43" s="180" t="s">
        <v>76</v>
      </c>
    </row>
    <row r="44" spans="2:9" x14ac:dyDescent="0.2">
      <c r="B44" s="179">
        <v>44601</v>
      </c>
      <c r="C44" s="180" t="s">
        <v>75</v>
      </c>
      <c r="E44" s="179">
        <v>44966</v>
      </c>
      <c r="F44" s="180" t="s">
        <v>76</v>
      </c>
      <c r="H44" s="179">
        <v>45331</v>
      </c>
      <c r="I44" s="180" t="s">
        <v>77</v>
      </c>
    </row>
    <row r="45" spans="2:9" x14ac:dyDescent="0.2">
      <c r="B45" s="179">
        <v>44602</v>
      </c>
      <c r="C45" s="180" t="s">
        <v>76</v>
      </c>
      <c r="E45" s="179">
        <v>44967</v>
      </c>
      <c r="F45" s="180" t="s">
        <v>77</v>
      </c>
      <c r="H45" s="179">
        <v>45332</v>
      </c>
      <c r="I45" s="180" t="s">
        <v>78</v>
      </c>
    </row>
    <row r="46" spans="2:9" x14ac:dyDescent="0.2">
      <c r="B46" s="179">
        <v>44603</v>
      </c>
      <c r="C46" s="180" t="s">
        <v>77</v>
      </c>
      <c r="E46" s="179">
        <v>44968</v>
      </c>
      <c r="F46" s="180" t="s">
        <v>78</v>
      </c>
      <c r="H46" s="179">
        <v>45333</v>
      </c>
      <c r="I46" s="180" t="s">
        <v>79</v>
      </c>
    </row>
    <row r="47" spans="2:9" x14ac:dyDescent="0.2">
      <c r="B47" s="179">
        <v>44604</v>
      </c>
      <c r="C47" s="180" t="s">
        <v>78</v>
      </c>
      <c r="E47" s="179">
        <v>44969</v>
      </c>
      <c r="F47" s="180" t="s">
        <v>79</v>
      </c>
      <c r="H47" s="179">
        <v>45334</v>
      </c>
      <c r="I47" s="180" t="s">
        <v>80</v>
      </c>
    </row>
    <row r="48" spans="2:9" x14ac:dyDescent="0.2">
      <c r="B48" s="179">
        <v>44605</v>
      </c>
      <c r="C48" s="180" t="s">
        <v>79</v>
      </c>
      <c r="E48" s="179">
        <v>44970</v>
      </c>
      <c r="F48" s="180" t="s">
        <v>80</v>
      </c>
      <c r="H48" s="179">
        <v>45335</v>
      </c>
      <c r="I48" s="180" t="s">
        <v>81</v>
      </c>
    </row>
    <row r="49" spans="2:9" x14ac:dyDescent="0.2">
      <c r="B49" s="179">
        <v>44606</v>
      </c>
      <c r="C49" s="180" t="s">
        <v>80</v>
      </c>
      <c r="E49" s="179">
        <v>44971</v>
      </c>
      <c r="F49" s="180" t="s">
        <v>81</v>
      </c>
      <c r="H49" s="179">
        <v>45336</v>
      </c>
      <c r="I49" s="180" t="s">
        <v>75</v>
      </c>
    </row>
    <row r="50" spans="2:9" x14ac:dyDescent="0.2">
      <c r="B50" s="179">
        <v>44607</v>
      </c>
      <c r="C50" s="180" t="s">
        <v>81</v>
      </c>
      <c r="E50" s="179">
        <v>44972</v>
      </c>
      <c r="F50" s="180" t="s">
        <v>75</v>
      </c>
      <c r="H50" s="179">
        <v>45337</v>
      </c>
      <c r="I50" s="180" t="s">
        <v>76</v>
      </c>
    </row>
    <row r="51" spans="2:9" x14ac:dyDescent="0.2">
      <c r="B51" s="179">
        <v>44608</v>
      </c>
      <c r="C51" s="180" t="s">
        <v>75</v>
      </c>
      <c r="E51" s="179">
        <v>44973</v>
      </c>
      <c r="F51" s="180" t="s">
        <v>76</v>
      </c>
      <c r="H51" s="179">
        <v>45338</v>
      </c>
      <c r="I51" s="180" t="s">
        <v>77</v>
      </c>
    </row>
    <row r="52" spans="2:9" x14ac:dyDescent="0.2">
      <c r="B52" s="179">
        <v>44609</v>
      </c>
      <c r="C52" s="180" t="s">
        <v>76</v>
      </c>
      <c r="E52" s="179">
        <v>44974</v>
      </c>
      <c r="F52" s="180" t="s">
        <v>77</v>
      </c>
      <c r="H52" s="179">
        <v>45339</v>
      </c>
      <c r="I52" s="180" t="s">
        <v>78</v>
      </c>
    </row>
    <row r="53" spans="2:9" x14ac:dyDescent="0.2">
      <c r="B53" s="179">
        <v>44610</v>
      </c>
      <c r="C53" s="180" t="s">
        <v>77</v>
      </c>
      <c r="E53" s="179">
        <v>44975</v>
      </c>
      <c r="F53" s="180" t="s">
        <v>78</v>
      </c>
      <c r="H53" s="179">
        <v>45340</v>
      </c>
      <c r="I53" s="180" t="s">
        <v>79</v>
      </c>
    </row>
    <row r="54" spans="2:9" x14ac:dyDescent="0.2">
      <c r="B54" s="179">
        <v>44611</v>
      </c>
      <c r="C54" s="180" t="s">
        <v>78</v>
      </c>
      <c r="E54" s="179">
        <v>44976</v>
      </c>
      <c r="F54" s="180" t="s">
        <v>79</v>
      </c>
      <c r="H54" s="179">
        <v>45341</v>
      </c>
      <c r="I54" s="180" t="s">
        <v>80</v>
      </c>
    </row>
    <row r="55" spans="2:9" x14ac:dyDescent="0.2">
      <c r="B55" s="179">
        <v>44612</v>
      </c>
      <c r="C55" s="180" t="s">
        <v>79</v>
      </c>
      <c r="E55" s="179">
        <v>44977</v>
      </c>
      <c r="F55" s="180" t="s">
        <v>80</v>
      </c>
      <c r="H55" s="179">
        <v>45342</v>
      </c>
      <c r="I55" s="180" t="s">
        <v>81</v>
      </c>
    </row>
    <row r="56" spans="2:9" x14ac:dyDescent="0.2">
      <c r="B56" s="179">
        <v>44613</v>
      </c>
      <c r="C56" s="180" t="s">
        <v>80</v>
      </c>
      <c r="E56" s="179">
        <v>44978</v>
      </c>
      <c r="F56" s="180" t="s">
        <v>81</v>
      </c>
      <c r="H56" s="179">
        <v>45343</v>
      </c>
      <c r="I56" s="180" t="s">
        <v>75</v>
      </c>
    </row>
    <row r="57" spans="2:9" x14ac:dyDescent="0.2">
      <c r="B57" s="179">
        <v>44614</v>
      </c>
      <c r="C57" s="180" t="s">
        <v>81</v>
      </c>
      <c r="E57" s="179">
        <v>44979</v>
      </c>
      <c r="F57" s="180" t="s">
        <v>75</v>
      </c>
      <c r="H57" s="179">
        <v>45344</v>
      </c>
      <c r="I57" s="180" t="s">
        <v>76</v>
      </c>
    </row>
    <row r="58" spans="2:9" x14ac:dyDescent="0.2">
      <c r="B58" s="179">
        <v>44615</v>
      </c>
      <c r="C58" s="180" t="s">
        <v>75</v>
      </c>
      <c r="E58" s="179">
        <v>44980</v>
      </c>
      <c r="F58" s="180" t="s">
        <v>76</v>
      </c>
      <c r="H58" s="179">
        <v>45345</v>
      </c>
      <c r="I58" s="180" t="s">
        <v>77</v>
      </c>
    </row>
    <row r="59" spans="2:9" x14ac:dyDescent="0.2">
      <c r="B59" s="179">
        <v>44616</v>
      </c>
      <c r="C59" s="180" t="s">
        <v>76</v>
      </c>
      <c r="E59" s="179">
        <v>44981</v>
      </c>
      <c r="F59" s="180" t="s">
        <v>77</v>
      </c>
      <c r="H59" s="179">
        <v>45346</v>
      </c>
      <c r="I59" s="180" t="s">
        <v>78</v>
      </c>
    </row>
    <row r="60" spans="2:9" x14ac:dyDescent="0.2">
      <c r="B60" s="179">
        <v>44617</v>
      </c>
      <c r="C60" s="180" t="s">
        <v>77</v>
      </c>
      <c r="E60" s="179">
        <v>44982</v>
      </c>
      <c r="F60" s="180" t="s">
        <v>78</v>
      </c>
      <c r="H60" s="179">
        <v>45347</v>
      </c>
      <c r="I60" s="180" t="s">
        <v>79</v>
      </c>
    </row>
    <row r="61" spans="2:9" x14ac:dyDescent="0.2">
      <c r="B61" s="179">
        <v>44618</v>
      </c>
      <c r="C61" s="180" t="s">
        <v>78</v>
      </c>
      <c r="E61" s="179">
        <v>44983</v>
      </c>
      <c r="F61" s="180" t="s">
        <v>79</v>
      </c>
      <c r="H61" s="179">
        <v>45348</v>
      </c>
      <c r="I61" s="180" t="s">
        <v>80</v>
      </c>
    </row>
    <row r="62" spans="2:9" x14ac:dyDescent="0.2">
      <c r="B62" s="179">
        <v>44619</v>
      </c>
      <c r="C62" s="180" t="s">
        <v>79</v>
      </c>
      <c r="E62" s="179">
        <v>44984</v>
      </c>
      <c r="F62" s="180" t="s">
        <v>80</v>
      </c>
      <c r="H62" s="179">
        <v>45349</v>
      </c>
      <c r="I62" s="180" t="s">
        <v>81</v>
      </c>
    </row>
    <row r="63" spans="2:9" x14ac:dyDescent="0.2">
      <c r="B63" s="179">
        <v>44620</v>
      </c>
      <c r="C63" s="180" t="s">
        <v>80</v>
      </c>
      <c r="E63" s="179">
        <v>44985</v>
      </c>
      <c r="F63" s="180" t="s">
        <v>81</v>
      </c>
      <c r="H63" s="179">
        <v>45350</v>
      </c>
      <c r="I63" s="180" t="s">
        <v>75</v>
      </c>
    </row>
    <row r="64" spans="2:9" x14ac:dyDescent="0.2">
      <c r="B64" s="179">
        <v>44621</v>
      </c>
      <c r="C64" s="180" t="s">
        <v>81</v>
      </c>
      <c r="E64" s="179">
        <v>44986</v>
      </c>
      <c r="F64" s="180" t="s">
        <v>75</v>
      </c>
      <c r="H64" s="179">
        <v>45351</v>
      </c>
      <c r="I64" s="180" t="s">
        <v>76</v>
      </c>
    </row>
    <row r="65" spans="2:9" x14ac:dyDescent="0.2">
      <c r="B65" s="179">
        <v>44622</v>
      </c>
      <c r="C65" s="180" t="s">
        <v>75</v>
      </c>
      <c r="E65" s="179">
        <v>44987</v>
      </c>
      <c r="F65" s="180" t="s">
        <v>76</v>
      </c>
      <c r="H65" s="179">
        <v>45352</v>
      </c>
      <c r="I65" s="180" t="s">
        <v>77</v>
      </c>
    </row>
    <row r="66" spans="2:9" x14ac:dyDescent="0.2">
      <c r="B66" s="179">
        <v>44623</v>
      </c>
      <c r="C66" s="180" t="s">
        <v>76</v>
      </c>
      <c r="E66" s="179">
        <v>44988</v>
      </c>
      <c r="F66" s="180" t="s">
        <v>77</v>
      </c>
      <c r="H66" s="179">
        <v>45353</v>
      </c>
      <c r="I66" s="180" t="s">
        <v>78</v>
      </c>
    </row>
    <row r="67" spans="2:9" x14ac:dyDescent="0.2">
      <c r="B67" s="179">
        <v>44624</v>
      </c>
      <c r="C67" s="180" t="s">
        <v>77</v>
      </c>
      <c r="E67" s="179">
        <v>44989</v>
      </c>
      <c r="F67" s="180" t="s">
        <v>78</v>
      </c>
      <c r="H67" s="179">
        <v>45354</v>
      </c>
      <c r="I67" s="180" t="s">
        <v>79</v>
      </c>
    </row>
    <row r="68" spans="2:9" x14ac:dyDescent="0.2">
      <c r="B68" s="179">
        <v>44625</v>
      </c>
      <c r="C68" s="180" t="s">
        <v>78</v>
      </c>
      <c r="E68" s="179">
        <v>44990</v>
      </c>
      <c r="F68" s="180" t="s">
        <v>79</v>
      </c>
      <c r="H68" s="179">
        <v>45355</v>
      </c>
      <c r="I68" s="180" t="s">
        <v>80</v>
      </c>
    </row>
    <row r="69" spans="2:9" x14ac:dyDescent="0.2">
      <c r="B69" s="179">
        <v>44626</v>
      </c>
      <c r="C69" s="180" t="s">
        <v>79</v>
      </c>
      <c r="E69" s="179">
        <v>44991</v>
      </c>
      <c r="F69" s="180" t="s">
        <v>80</v>
      </c>
      <c r="H69" s="179">
        <v>45356</v>
      </c>
      <c r="I69" s="180" t="s">
        <v>81</v>
      </c>
    </row>
    <row r="70" spans="2:9" x14ac:dyDescent="0.2">
      <c r="B70" s="179">
        <v>44627</v>
      </c>
      <c r="C70" s="180" t="s">
        <v>80</v>
      </c>
      <c r="E70" s="179">
        <v>44992</v>
      </c>
      <c r="F70" s="180" t="s">
        <v>81</v>
      </c>
      <c r="H70" s="179">
        <v>45357</v>
      </c>
      <c r="I70" s="180" t="s">
        <v>75</v>
      </c>
    </row>
    <row r="71" spans="2:9" x14ac:dyDescent="0.2">
      <c r="B71" s="179">
        <v>44628</v>
      </c>
      <c r="C71" s="180" t="s">
        <v>81</v>
      </c>
      <c r="E71" s="179">
        <v>44993</v>
      </c>
      <c r="F71" s="180" t="s">
        <v>75</v>
      </c>
      <c r="H71" s="179">
        <v>45358</v>
      </c>
      <c r="I71" s="180" t="s">
        <v>76</v>
      </c>
    </row>
    <row r="72" spans="2:9" x14ac:dyDescent="0.2">
      <c r="B72" s="179">
        <v>44629</v>
      </c>
      <c r="C72" s="180" t="s">
        <v>75</v>
      </c>
      <c r="E72" s="179">
        <v>44994</v>
      </c>
      <c r="F72" s="180" t="s">
        <v>76</v>
      </c>
      <c r="H72" s="179">
        <v>45359</v>
      </c>
      <c r="I72" s="180" t="s">
        <v>77</v>
      </c>
    </row>
    <row r="73" spans="2:9" x14ac:dyDescent="0.2">
      <c r="B73" s="179">
        <v>44630</v>
      </c>
      <c r="C73" s="180" t="s">
        <v>76</v>
      </c>
      <c r="E73" s="179">
        <v>44995</v>
      </c>
      <c r="F73" s="180" t="s">
        <v>77</v>
      </c>
      <c r="H73" s="179">
        <v>45360</v>
      </c>
      <c r="I73" s="180" t="s">
        <v>78</v>
      </c>
    </row>
    <row r="74" spans="2:9" x14ac:dyDescent="0.2">
      <c r="B74" s="179">
        <v>44631</v>
      </c>
      <c r="C74" s="180" t="s">
        <v>77</v>
      </c>
      <c r="E74" s="179">
        <v>44996</v>
      </c>
      <c r="F74" s="180" t="s">
        <v>78</v>
      </c>
      <c r="H74" s="179">
        <v>45361</v>
      </c>
      <c r="I74" s="180" t="s">
        <v>79</v>
      </c>
    </row>
    <row r="75" spans="2:9" x14ac:dyDescent="0.2">
      <c r="B75" s="179">
        <v>44632</v>
      </c>
      <c r="C75" s="180" t="s">
        <v>78</v>
      </c>
      <c r="E75" s="179">
        <v>44997</v>
      </c>
      <c r="F75" s="180" t="s">
        <v>79</v>
      </c>
      <c r="H75" s="179">
        <v>45362</v>
      </c>
      <c r="I75" s="180" t="s">
        <v>80</v>
      </c>
    </row>
    <row r="76" spans="2:9" x14ac:dyDescent="0.2">
      <c r="B76" s="179">
        <v>44633</v>
      </c>
      <c r="C76" s="180" t="s">
        <v>79</v>
      </c>
      <c r="E76" s="179">
        <v>44998</v>
      </c>
      <c r="F76" s="180" t="s">
        <v>80</v>
      </c>
      <c r="H76" s="179">
        <v>45363</v>
      </c>
      <c r="I76" s="180" t="s">
        <v>81</v>
      </c>
    </row>
    <row r="77" spans="2:9" x14ac:dyDescent="0.2">
      <c r="B77" s="179">
        <v>44634</v>
      </c>
      <c r="C77" s="180" t="s">
        <v>80</v>
      </c>
      <c r="E77" s="179">
        <v>44999</v>
      </c>
      <c r="F77" s="180" t="s">
        <v>81</v>
      </c>
      <c r="H77" s="179">
        <v>45364</v>
      </c>
      <c r="I77" s="180" t="s">
        <v>75</v>
      </c>
    </row>
    <row r="78" spans="2:9" x14ac:dyDescent="0.2">
      <c r="B78" s="179">
        <v>44635</v>
      </c>
      <c r="C78" s="180" t="s">
        <v>81</v>
      </c>
      <c r="E78" s="179">
        <v>45000</v>
      </c>
      <c r="F78" s="180" t="s">
        <v>75</v>
      </c>
      <c r="H78" s="179">
        <v>45365</v>
      </c>
      <c r="I78" s="180" t="s">
        <v>76</v>
      </c>
    </row>
    <row r="79" spans="2:9" x14ac:dyDescent="0.2">
      <c r="B79" s="179">
        <v>44636</v>
      </c>
      <c r="C79" s="180" t="s">
        <v>75</v>
      </c>
      <c r="E79" s="179">
        <v>45001</v>
      </c>
      <c r="F79" s="180" t="s">
        <v>76</v>
      </c>
      <c r="H79" s="179">
        <v>45366</v>
      </c>
      <c r="I79" s="180" t="s">
        <v>77</v>
      </c>
    </row>
    <row r="80" spans="2:9" x14ac:dyDescent="0.2">
      <c r="B80" s="179">
        <v>44637</v>
      </c>
      <c r="C80" s="180" t="s">
        <v>76</v>
      </c>
      <c r="E80" s="179">
        <v>45002</v>
      </c>
      <c r="F80" s="180" t="s">
        <v>77</v>
      </c>
      <c r="H80" s="179">
        <v>45367</v>
      </c>
      <c r="I80" s="180" t="s">
        <v>78</v>
      </c>
    </row>
    <row r="81" spans="2:9" x14ac:dyDescent="0.2">
      <c r="B81" s="179">
        <v>44638</v>
      </c>
      <c r="C81" s="180" t="s">
        <v>77</v>
      </c>
      <c r="E81" s="179">
        <v>45003</v>
      </c>
      <c r="F81" s="180" t="s">
        <v>78</v>
      </c>
      <c r="H81" s="179">
        <v>45368</v>
      </c>
      <c r="I81" s="180" t="s">
        <v>79</v>
      </c>
    </row>
    <row r="82" spans="2:9" x14ac:dyDescent="0.2">
      <c r="B82" s="179">
        <v>44639</v>
      </c>
      <c r="C82" s="180" t="s">
        <v>78</v>
      </c>
      <c r="E82" s="179">
        <v>45004</v>
      </c>
      <c r="F82" s="180" t="s">
        <v>79</v>
      </c>
      <c r="H82" s="179">
        <v>45369</v>
      </c>
      <c r="I82" s="180" t="s">
        <v>80</v>
      </c>
    </row>
    <row r="83" spans="2:9" x14ac:dyDescent="0.2">
      <c r="B83" s="179">
        <v>44640</v>
      </c>
      <c r="C83" s="180" t="s">
        <v>79</v>
      </c>
      <c r="E83" s="179">
        <v>45005</v>
      </c>
      <c r="F83" s="180" t="s">
        <v>80</v>
      </c>
      <c r="H83" s="179">
        <v>45370</v>
      </c>
      <c r="I83" s="180" t="s">
        <v>81</v>
      </c>
    </row>
    <row r="84" spans="2:9" x14ac:dyDescent="0.2">
      <c r="B84" s="179">
        <v>44641</v>
      </c>
      <c r="C84" s="180" t="s">
        <v>80</v>
      </c>
      <c r="E84" s="179">
        <v>45006</v>
      </c>
      <c r="F84" s="180" t="s">
        <v>81</v>
      </c>
      <c r="H84" s="179">
        <v>45371</v>
      </c>
      <c r="I84" s="180" t="s">
        <v>75</v>
      </c>
    </row>
    <row r="85" spans="2:9" x14ac:dyDescent="0.2">
      <c r="B85" s="179">
        <v>44642</v>
      </c>
      <c r="C85" s="180" t="s">
        <v>81</v>
      </c>
      <c r="E85" s="179">
        <v>45007</v>
      </c>
      <c r="F85" s="180" t="s">
        <v>75</v>
      </c>
      <c r="H85" s="179">
        <v>45372</v>
      </c>
      <c r="I85" s="180" t="s">
        <v>76</v>
      </c>
    </row>
    <row r="86" spans="2:9" x14ac:dyDescent="0.2">
      <c r="B86" s="179">
        <v>44643</v>
      </c>
      <c r="C86" s="180" t="s">
        <v>75</v>
      </c>
      <c r="E86" s="179">
        <v>45008</v>
      </c>
      <c r="F86" s="180" t="s">
        <v>76</v>
      </c>
      <c r="H86" s="179">
        <v>45373</v>
      </c>
      <c r="I86" s="180" t="s">
        <v>77</v>
      </c>
    </row>
    <row r="87" spans="2:9" x14ac:dyDescent="0.2">
      <c r="B87" s="179">
        <v>44644</v>
      </c>
      <c r="C87" s="180" t="s">
        <v>76</v>
      </c>
      <c r="E87" s="179">
        <v>45009</v>
      </c>
      <c r="F87" s="180" t="s">
        <v>77</v>
      </c>
      <c r="H87" s="179">
        <v>45374</v>
      </c>
      <c r="I87" s="180" t="s">
        <v>78</v>
      </c>
    </row>
    <row r="88" spans="2:9" x14ac:dyDescent="0.2">
      <c r="B88" s="179">
        <v>44645</v>
      </c>
      <c r="C88" s="180" t="s">
        <v>77</v>
      </c>
      <c r="E88" s="179">
        <v>45010</v>
      </c>
      <c r="F88" s="180" t="s">
        <v>78</v>
      </c>
      <c r="H88" s="179">
        <v>45375</v>
      </c>
      <c r="I88" s="180" t="s">
        <v>79</v>
      </c>
    </row>
    <row r="89" spans="2:9" x14ac:dyDescent="0.2">
      <c r="B89" s="179">
        <v>44646</v>
      </c>
      <c r="C89" s="180" t="s">
        <v>78</v>
      </c>
      <c r="E89" s="179">
        <v>45011</v>
      </c>
      <c r="F89" s="180" t="s">
        <v>79</v>
      </c>
      <c r="H89" s="179">
        <v>45376</v>
      </c>
      <c r="I89" s="180" t="s">
        <v>80</v>
      </c>
    </row>
    <row r="90" spans="2:9" x14ac:dyDescent="0.2">
      <c r="B90" s="179">
        <v>44647</v>
      </c>
      <c r="C90" s="180" t="s">
        <v>79</v>
      </c>
      <c r="E90" s="179">
        <v>45012</v>
      </c>
      <c r="F90" s="180" t="s">
        <v>80</v>
      </c>
      <c r="H90" s="179">
        <v>45377</v>
      </c>
      <c r="I90" s="180" t="s">
        <v>81</v>
      </c>
    </row>
    <row r="91" spans="2:9" x14ac:dyDescent="0.2">
      <c r="B91" s="179">
        <v>44648</v>
      </c>
      <c r="C91" s="180" t="s">
        <v>80</v>
      </c>
      <c r="E91" s="179">
        <v>45013</v>
      </c>
      <c r="F91" s="180" t="s">
        <v>81</v>
      </c>
      <c r="H91" s="179">
        <v>45378</v>
      </c>
      <c r="I91" s="180" t="s">
        <v>75</v>
      </c>
    </row>
    <row r="92" spans="2:9" x14ac:dyDescent="0.2">
      <c r="B92" s="179">
        <v>44649</v>
      </c>
      <c r="C92" s="180" t="s">
        <v>81</v>
      </c>
      <c r="E92" s="179">
        <v>45014</v>
      </c>
      <c r="F92" s="180" t="s">
        <v>75</v>
      </c>
      <c r="H92" s="179">
        <v>45379</v>
      </c>
      <c r="I92" s="180" t="s">
        <v>76</v>
      </c>
    </row>
    <row r="93" spans="2:9" x14ac:dyDescent="0.2">
      <c r="B93" s="179">
        <v>44650</v>
      </c>
      <c r="C93" s="180" t="s">
        <v>75</v>
      </c>
      <c r="E93" s="179">
        <v>45015</v>
      </c>
      <c r="F93" s="180" t="s">
        <v>76</v>
      </c>
      <c r="H93" s="179">
        <v>45380</v>
      </c>
      <c r="I93" s="180" t="s">
        <v>77</v>
      </c>
    </row>
    <row r="94" spans="2:9" x14ac:dyDescent="0.2">
      <c r="B94" s="179">
        <v>44651</v>
      </c>
      <c r="C94" s="180" t="s">
        <v>76</v>
      </c>
      <c r="E94" s="179">
        <v>45016</v>
      </c>
      <c r="F94" s="180" t="s">
        <v>77</v>
      </c>
      <c r="H94" s="179">
        <v>45381</v>
      </c>
      <c r="I94" s="180" t="s">
        <v>78</v>
      </c>
    </row>
    <row r="95" spans="2:9" x14ac:dyDescent="0.2">
      <c r="B95" s="179">
        <v>44652</v>
      </c>
      <c r="C95" s="180" t="s">
        <v>77</v>
      </c>
      <c r="E95" s="179">
        <v>45017</v>
      </c>
      <c r="F95" s="180" t="s">
        <v>78</v>
      </c>
      <c r="H95" s="179">
        <v>45382</v>
      </c>
      <c r="I95" s="180" t="s">
        <v>79</v>
      </c>
    </row>
    <row r="96" spans="2:9" x14ac:dyDescent="0.2">
      <c r="B96" s="179">
        <v>44653</v>
      </c>
      <c r="C96" s="180" t="s">
        <v>78</v>
      </c>
      <c r="E96" s="179">
        <v>45018</v>
      </c>
      <c r="F96" s="180" t="s">
        <v>79</v>
      </c>
      <c r="H96" s="179">
        <v>45383</v>
      </c>
      <c r="I96" s="180" t="s">
        <v>80</v>
      </c>
    </row>
    <row r="97" spans="2:9" x14ac:dyDescent="0.2">
      <c r="B97" s="179">
        <v>44654</v>
      </c>
      <c r="C97" s="180" t="s">
        <v>79</v>
      </c>
      <c r="E97" s="179">
        <v>45019</v>
      </c>
      <c r="F97" s="180" t="s">
        <v>80</v>
      </c>
      <c r="H97" s="179">
        <v>45384</v>
      </c>
      <c r="I97" s="180" t="s">
        <v>81</v>
      </c>
    </row>
    <row r="98" spans="2:9" x14ac:dyDescent="0.2">
      <c r="B98" s="179">
        <v>44655</v>
      </c>
      <c r="C98" s="180" t="s">
        <v>80</v>
      </c>
      <c r="E98" s="179">
        <v>45020</v>
      </c>
      <c r="F98" s="180" t="s">
        <v>81</v>
      </c>
      <c r="H98" s="179">
        <v>45385</v>
      </c>
      <c r="I98" s="180" t="s">
        <v>75</v>
      </c>
    </row>
    <row r="99" spans="2:9" x14ac:dyDescent="0.2">
      <c r="B99" s="179">
        <v>44656</v>
      </c>
      <c r="C99" s="180" t="s">
        <v>81</v>
      </c>
      <c r="E99" s="179">
        <v>45021</v>
      </c>
      <c r="F99" s="180" t="s">
        <v>75</v>
      </c>
      <c r="H99" s="179">
        <v>45386</v>
      </c>
      <c r="I99" s="180" t="s">
        <v>76</v>
      </c>
    </row>
    <row r="100" spans="2:9" x14ac:dyDescent="0.2">
      <c r="B100" s="179">
        <v>44657</v>
      </c>
      <c r="C100" s="180" t="s">
        <v>75</v>
      </c>
      <c r="E100" s="179">
        <v>45022</v>
      </c>
      <c r="F100" s="180" t="s">
        <v>76</v>
      </c>
      <c r="H100" s="179">
        <v>45387</v>
      </c>
      <c r="I100" s="180" t="s">
        <v>77</v>
      </c>
    </row>
    <row r="101" spans="2:9" x14ac:dyDescent="0.2">
      <c r="B101" s="179">
        <v>44658</v>
      </c>
      <c r="C101" s="180" t="s">
        <v>76</v>
      </c>
      <c r="E101" s="179">
        <v>45023</v>
      </c>
      <c r="F101" s="180" t="s">
        <v>77</v>
      </c>
      <c r="H101" s="179">
        <v>45388</v>
      </c>
      <c r="I101" s="180" t="s">
        <v>78</v>
      </c>
    </row>
    <row r="102" spans="2:9" x14ac:dyDescent="0.2">
      <c r="B102" s="179">
        <v>44659</v>
      </c>
      <c r="C102" s="180" t="s">
        <v>77</v>
      </c>
      <c r="E102" s="179">
        <v>45024</v>
      </c>
      <c r="F102" s="180" t="s">
        <v>78</v>
      </c>
      <c r="H102" s="179">
        <v>45389</v>
      </c>
      <c r="I102" s="180" t="s">
        <v>79</v>
      </c>
    </row>
    <row r="103" spans="2:9" x14ac:dyDescent="0.2">
      <c r="B103" s="179">
        <v>44660</v>
      </c>
      <c r="C103" s="180" t="s">
        <v>78</v>
      </c>
      <c r="E103" s="179">
        <v>45025</v>
      </c>
      <c r="F103" s="180" t="s">
        <v>79</v>
      </c>
      <c r="H103" s="179">
        <v>45390</v>
      </c>
      <c r="I103" s="180" t="s">
        <v>80</v>
      </c>
    </row>
    <row r="104" spans="2:9" x14ac:dyDescent="0.2">
      <c r="B104" s="179">
        <v>44661</v>
      </c>
      <c r="C104" s="180" t="s">
        <v>79</v>
      </c>
      <c r="E104" s="179">
        <v>45026</v>
      </c>
      <c r="F104" s="180" t="s">
        <v>80</v>
      </c>
      <c r="H104" s="179">
        <v>45391</v>
      </c>
      <c r="I104" s="180" t="s">
        <v>81</v>
      </c>
    </row>
    <row r="105" spans="2:9" x14ac:dyDescent="0.2">
      <c r="B105" s="179">
        <v>44662</v>
      </c>
      <c r="C105" s="180" t="s">
        <v>80</v>
      </c>
      <c r="E105" s="179">
        <v>45027</v>
      </c>
      <c r="F105" s="180" t="s">
        <v>81</v>
      </c>
      <c r="H105" s="179">
        <v>45392</v>
      </c>
      <c r="I105" s="180" t="s">
        <v>75</v>
      </c>
    </row>
    <row r="106" spans="2:9" x14ac:dyDescent="0.2">
      <c r="B106" s="179">
        <v>44663</v>
      </c>
      <c r="C106" s="180" t="s">
        <v>81</v>
      </c>
      <c r="E106" s="179">
        <v>45028</v>
      </c>
      <c r="F106" s="180" t="s">
        <v>75</v>
      </c>
      <c r="H106" s="179">
        <v>45393</v>
      </c>
      <c r="I106" s="180" t="s">
        <v>76</v>
      </c>
    </row>
    <row r="107" spans="2:9" x14ac:dyDescent="0.2">
      <c r="B107" s="179">
        <v>44664</v>
      </c>
      <c r="C107" s="180" t="s">
        <v>75</v>
      </c>
      <c r="E107" s="179">
        <v>45029</v>
      </c>
      <c r="F107" s="180" t="s">
        <v>76</v>
      </c>
      <c r="H107" s="179">
        <v>45394</v>
      </c>
      <c r="I107" s="180" t="s">
        <v>77</v>
      </c>
    </row>
    <row r="108" spans="2:9" x14ac:dyDescent="0.2">
      <c r="B108" s="179">
        <v>44665</v>
      </c>
      <c r="C108" s="180" t="s">
        <v>76</v>
      </c>
      <c r="E108" s="179">
        <v>45030</v>
      </c>
      <c r="F108" s="180" t="s">
        <v>77</v>
      </c>
      <c r="H108" s="179">
        <v>45395</v>
      </c>
      <c r="I108" s="180" t="s">
        <v>78</v>
      </c>
    </row>
    <row r="109" spans="2:9" x14ac:dyDescent="0.2">
      <c r="B109" s="179">
        <v>44666</v>
      </c>
      <c r="C109" s="180" t="s">
        <v>77</v>
      </c>
      <c r="E109" s="179">
        <v>45031</v>
      </c>
      <c r="F109" s="180" t="s">
        <v>78</v>
      </c>
      <c r="H109" s="179">
        <v>45396</v>
      </c>
      <c r="I109" s="180" t="s">
        <v>79</v>
      </c>
    </row>
    <row r="110" spans="2:9" x14ac:dyDescent="0.2">
      <c r="B110" s="179">
        <v>44667</v>
      </c>
      <c r="C110" s="180" t="s">
        <v>78</v>
      </c>
      <c r="E110" s="179">
        <v>45032</v>
      </c>
      <c r="F110" s="180" t="s">
        <v>79</v>
      </c>
      <c r="H110" s="179">
        <v>45397</v>
      </c>
      <c r="I110" s="180" t="s">
        <v>80</v>
      </c>
    </row>
    <row r="111" spans="2:9" x14ac:dyDescent="0.2">
      <c r="B111" s="179">
        <v>44668</v>
      </c>
      <c r="C111" s="180" t="s">
        <v>79</v>
      </c>
      <c r="E111" s="179">
        <v>45033</v>
      </c>
      <c r="F111" s="180" t="s">
        <v>80</v>
      </c>
      <c r="H111" s="179">
        <v>45398</v>
      </c>
      <c r="I111" s="180" t="s">
        <v>81</v>
      </c>
    </row>
    <row r="112" spans="2:9" x14ac:dyDescent="0.2">
      <c r="B112" s="179">
        <v>44669</v>
      </c>
      <c r="C112" s="180" t="s">
        <v>80</v>
      </c>
      <c r="E112" s="179">
        <v>45034</v>
      </c>
      <c r="F112" s="180" t="s">
        <v>81</v>
      </c>
      <c r="H112" s="179">
        <v>45399</v>
      </c>
      <c r="I112" s="180" t="s">
        <v>75</v>
      </c>
    </row>
    <row r="113" spans="2:9" x14ac:dyDescent="0.2">
      <c r="B113" s="179">
        <v>44670</v>
      </c>
      <c r="C113" s="180" t="s">
        <v>81</v>
      </c>
      <c r="E113" s="179">
        <v>45035</v>
      </c>
      <c r="F113" s="180" t="s">
        <v>75</v>
      </c>
      <c r="H113" s="179">
        <v>45400</v>
      </c>
      <c r="I113" s="180" t="s">
        <v>76</v>
      </c>
    </row>
    <row r="114" spans="2:9" x14ac:dyDescent="0.2">
      <c r="B114" s="179">
        <v>44671</v>
      </c>
      <c r="C114" s="180" t="s">
        <v>75</v>
      </c>
      <c r="E114" s="179">
        <v>45036</v>
      </c>
      <c r="F114" s="180" t="s">
        <v>76</v>
      </c>
      <c r="H114" s="179">
        <v>45401</v>
      </c>
      <c r="I114" s="180" t="s">
        <v>77</v>
      </c>
    </row>
    <row r="115" spans="2:9" x14ac:dyDescent="0.2">
      <c r="B115" s="179">
        <v>44672</v>
      </c>
      <c r="C115" s="180" t="s">
        <v>76</v>
      </c>
      <c r="E115" s="179">
        <v>45037</v>
      </c>
      <c r="F115" s="180" t="s">
        <v>77</v>
      </c>
      <c r="H115" s="179">
        <v>45402</v>
      </c>
      <c r="I115" s="180" t="s">
        <v>78</v>
      </c>
    </row>
    <row r="116" spans="2:9" x14ac:dyDescent="0.2">
      <c r="B116" s="179">
        <v>44673</v>
      </c>
      <c r="C116" s="180" t="s">
        <v>77</v>
      </c>
      <c r="E116" s="179">
        <v>45038</v>
      </c>
      <c r="F116" s="180" t="s">
        <v>78</v>
      </c>
      <c r="H116" s="179">
        <v>45403</v>
      </c>
      <c r="I116" s="180" t="s">
        <v>79</v>
      </c>
    </row>
    <row r="117" spans="2:9" x14ac:dyDescent="0.2">
      <c r="B117" s="179">
        <v>44674</v>
      </c>
      <c r="C117" s="180" t="s">
        <v>78</v>
      </c>
      <c r="E117" s="179">
        <v>45039</v>
      </c>
      <c r="F117" s="180" t="s">
        <v>79</v>
      </c>
      <c r="H117" s="179">
        <v>45404</v>
      </c>
      <c r="I117" s="180" t="s">
        <v>80</v>
      </c>
    </row>
    <row r="118" spans="2:9" x14ac:dyDescent="0.2">
      <c r="B118" s="179">
        <v>44675</v>
      </c>
      <c r="C118" s="180" t="s">
        <v>79</v>
      </c>
      <c r="E118" s="179">
        <v>45040</v>
      </c>
      <c r="F118" s="180" t="s">
        <v>80</v>
      </c>
      <c r="H118" s="179">
        <v>45405</v>
      </c>
      <c r="I118" s="180" t="s">
        <v>81</v>
      </c>
    </row>
    <row r="119" spans="2:9" x14ac:dyDescent="0.2">
      <c r="B119" s="179">
        <v>44676</v>
      </c>
      <c r="C119" s="180" t="s">
        <v>80</v>
      </c>
      <c r="E119" s="179">
        <v>45041</v>
      </c>
      <c r="F119" s="180" t="s">
        <v>81</v>
      </c>
      <c r="H119" s="179">
        <v>45406</v>
      </c>
      <c r="I119" s="180" t="s">
        <v>75</v>
      </c>
    </row>
    <row r="120" spans="2:9" x14ac:dyDescent="0.2">
      <c r="B120" s="179">
        <v>44677</v>
      </c>
      <c r="C120" s="180" t="s">
        <v>81</v>
      </c>
      <c r="E120" s="179">
        <v>45042</v>
      </c>
      <c r="F120" s="180" t="s">
        <v>75</v>
      </c>
      <c r="H120" s="179">
        <v>45407</v>
      </c>
      <c r="I120" s="180" t="s">
        <v>76</v>
      </c>
    </row>
    <row r="121" spans="2:9" x14ac:dyDescent="0.2">
      <c r="B121" s="179">
        <v>44678</v>
      </c>
      <c r="C121" s="180" t="s">
        <v>75</v>
      </c>
      <c r="E121" s="179">
        <v>45043</v>
      </c>
      <c r="F121" s="180" t="s">
        <v>76</v>
      </c>
      <c r="H121" s="179">
        <v>45408</v>
      </c>
      <c r="I121" s="180" t="s">
        <v>77</v>
      </c>
    </row>
    <row r="122" spans="2:9" x14ac:dyDescent="0.2">
      <c r="B122" s="179">
        <v>44679</v>
      </c>
      <c r="C122" s="180" t="s">
        <v>76</v>
      </c>
      <c r="E122" s="179">
        <v>45044</v>
      </c>
      <c r="F122" s="180" t="s">
        <v>77</v>
      </c>
      <c r="H122" s="179">
        <v>45409</v>
      </c>
      <c r="I122" s="180" t="s">
        <v>78</v>
      </c>
    </row>
    <row r="123" spans="2:9" x14ac:dyDescent="0.2">
      <c r="B123" s="179">
        <v>44680</v>
      </c>
      <c r="C123" s="180" t="s">
        <v>77</v>
      </c>
      <c r="E123" s="179">
        <v>45045</v>
      </c>
      <c r="F123" s="180" t="s">
        <v>78</v>
      </c>
      <c r="H123" s="179">
        <v>45410</v>
      </c>
      <c r="I123" s="180" t="s">
        <v>79</v>
      </c>
    </row>
    <row r="124" spans="2:9" x14ac:dyDescent="0.2">
      <c r="B124" s="179">
        <v>44681</v>
      </c>
      <c r="C124" s="180" t="s">
        <v>78</v>
      </c>
      <c r="E124" s="179">
        <v>45046</v>
      </c>
      <c r="F124" s="180" t="s">
        <v>79</v>
      </c>
      <c r="H124" s="179">
        <v>45411</v>
      </c>
      <c r="I124" s="180" t="s">
        <v>80</v>
      </c>
    </row>
    <row r="125" spans="2:9" x14ac:dyDescent="0.2">
      <c r="B125" s="179">
        <v>44682</v>
      </c>
      <c r="C125" s="180" t="s">
        <v>79</v>
      </c>
      <c r="E125" s="179">
        <v>45047</v>
      </c>
      <c r="F125" s="180" t="s">
        <v>80</v>
      </c>
      <c r="H125" s="179">
        <v>45412</v>
      </c>
      <c r="I125" s="180" t="s">
        <v>81</v>
      </c>
    </row>
    <row r="126" spans="2:9" x14ac:dyDescent="0.2">
      <c r="B126" s="179">
        <v>44683</v>
      </c>
      <c r="C126" s="180" t="s">
        <v>80</v>
      </c>
      <c r="E126" s="179">
        <v>45048</v>
      </c>
      <c r="F126" s="180" t="s">
        <v>81</v>
      </c>
      <c r="H126" s="179">
        <v>45413</v>
      </c>
      <c r="I126" s="180" t="s">
        <v>75</v>
      </c>
    </row>
    <row r="127" spans="2:9" x14ac:dyDescent="0.2">
      <c r="B127" s="179">
        <v>44684</v>
      </c>
      <c r="C127" s="180" t="s">
        <v>81</v>
      </c>
      <c r="E127" s="179">
        <v>45049</v>
      </c>
      <c r="F127" s="180" t="s">
        <v>75</v>
      </c>
      <c r="H127" s="179">
        <v>45414</v>
      </c>
      <c r="I127" s="180" t="s">
        <v>76</v>
      </c>
    </row>
    <row r="128" spans="2:9" x14ac:dyDescent="0.2">
      <c r="B128" s="179">
        <v>44685</v>
      </c>
      <c r="C128" s="180" t="s">
        <v>75</v>
      </c>
      <c r="E128" s="179">
        <v>45050</v>
      </c>
      <c r="F128" s="180" t="s">
        <v>76</v>
      </c>
      <c r="H128" s="179">
        <v>45415</v>
      </c>
      <c r="I128" s="180" t="s">
        <v>77</v>
      </c>
    </row>
    <row r="129" spans="2:9" x14ac:dyDescent="0.2">
      <c r="B129" s="179">
        <v>44686</v>
      </c>
      <c r="C129" s="180" t="s">
        <v>76</v>
      </c>
      <c r="E129" s="179">
        <v>45051</v>
      </c>
      <c r="F129" s="180" t="s">
        <v>77</v>
      </c>
      <c r="H129" s="179">
        <v>45416</v>
      </c>
      <c r="I129" s="180" t="s">
        <v>78</v>
      </c>
    </row>
    <row r="130" spans="2:9" x14ac:dyDescent="0.2">
      <c r="B130" s="179">
        <v>44687</v>
      </c>
      <c r="C130" s="180" t="s">
        <v>77</v>
      </c>
      <c r="E130" s="179">
        <v>45052</v>
      </c>
      <c r="F130" s="180" t="s">
        <v>78</v>
      </c>
      <c r="H130" s="179">
        <v>45417</v>
      </c>
      <c r="I130" s="180" t="s">
        <v>79</v>
      </c>
    </row>
    <row r="131" spans="2:9" x14ac:dyDescent="0.2">
      <c r="B131" s="179">
        <v>44688</v>
      </c>
      <c r="C131" s="180" t="s">
        <v>78</v>
      </c>
      <c r="E131" s="179">
        <v>45053</v>
      </c>
      <c r="F131" s="180" t="s">
        <v>79</v>
      </c>
      <c r="H131" s="179">
        <v>45418</v>
      </c>
      <c r="I131" s="180" t="s">
        <v>80</v>
      </c>
    </row>
    <row r="132" spans="2:9" x14ac:dyDescent="0.2">
      <c r="B132" s="179">
        <v>44689</v>
      </c>
      <c r="C132" s="180" t="s">
        <v>79</v>
      </c>
      <c r="E132" s="179">
        <v>45054</v>
      </c>
      <c r="F132" s="180" t="s">
        <v>80</v>
      </c>
      <c r="H132" s="179">
        <v>45419</v>
      </c>
      <c r="I132" s="180" t="s">
        <v>81</v>
      </c>
    </row>
    <row r="133" spans="2:9" x14ac:dyDescent="0.2">
      <c r="B133" s="179">
        <v>44690</v>
      </c>
      <c r="C133" s="180" t="s">
        <v>80</v>
      </c>
      <c r="E133" s="179">
        <v>45055</v>
      </c>
      <c r="F133" s="180" t="s">
        <v>81</v>
      </c>
      <c r="H133" s="179">
        <v>45420</v>
      </c>
      <c r="I133" s="180" t="s">
        <v>75</v>
      </c>
    </row>
    <row r="134" spans="2:9" x14ac:dyDescent="0.2">
      <c r="B134" s="179">
        <v>44691</v>
      </c>
      <c r="C134" s="180" t="s">
        <v>81</v>
      </c>
      <c r="E134" s="179">
        <v>45056</v>
      </c>
      <c r="F134" s="180" t="s">
        <v>75</v>
      </c>
      <c r="H134" s="179">
        <v>45421</v>
      </c>
      <c r="I134" s="180" t="s">
        <v>76</v>
      </c>
    </row>
    <row r="135" spans="2:9" x14ac:dyDescent="0.2">
      <c r="B135" s="179">
        <v>44692</v>
      </c>
      <c r="C135" s="180" t="s">
        <v>75</v>
      </c>
      <c r="E135" s="179">
        <v>45057</v>
      </c>
      <c r="F135" s="180" t="s">
        <v>76</v>
      </c>
      <c r="H135" s="179">
        <v>45422</v>
      </c>
      <c r="I135" s="180" t="s">
        <v>77</v>
      </c>
    </row>
    <row r="136" spans="2:9" x14ac:dyDescent="0.2">
      <c r="B136" s="179">
        <v>44693</v>
      </c>
      <c r="C136" s="180" t="s">
        <v>76</v>
      </c>
      <c r="E136" s="179">
        <v>45058</v>
      </c>
      <c r="F136" s="180" t="s">
        <v>77</v>
      </c>
      <c r="H136" s="179">
        <v>45423</v>
      </c>
      <c r="I136" s="180" t="s">
        <v>78</v>
      </c>
    </row>
    <row r="137" spans="2:9" x14ac:dyDescent="0.2">
      <c r="B137" s="179">
        <v>44694</v>
      </c>
      <c r="C137" s="180" t="s">
        <v>77</v>
      </c>
      <c r="E137" s="179">
        <v>45059</v>
      </c>
      <c r="F137" s="180" t="s">
        <v>78</v>
      </c>
      <c r="H137" s="179">
        <v>45424</v>
      </c>
      <c r="I137" s="180" t="s">
        <v>79</v>
      </c>
    </row>
    <row r="138" spans="2:9" x14ac:dyDescent="0.2">
      <c r="B138" s="179">
        <v>44695</v>
      </c>
      <c r="C138" s="180" t="s">
        <v>78</v>
      </c>
      <c r="E138" s="179">
        <v>45060</v>
      </c>
      <c r="F138" s="180" t="s">
        <v>79</v>
      </c>
      <c r="H138" s="179">
        <v>45425</v>
      </c>
      <c r="I138" s="180" t="s">
        <v>80</v>
      </c>
    </row>
    <row r="139" spans="2:9" x14ac:dyDescent="0.2">
      <c r="B139" s="179">
        <v>44696</v>
      </c>
      <c r="C139" s="180" t="s">
        <v>79</v>
      </c>
      <c r="E139" s="179">
        <v>45061</v>
      </c>
      <c r="F139" s="180" t="s">
        <v>80</v>
      </c>
      <c r="H139" s="179">
        <v>45426</v>
      </c>
      <c r="I139" s="180" t="s">
        <v>81</v>
      </c>
    </row>
    <row r="140" spans="2:9" x14ac:dyDescent="0.2">
      <c r="B140" s="179">
        <v>44697</v>
      </c>
      <c r="C140" s="180" t="s">
        <v>80</v>
      </c>
      <c r="E140" s="179">
        <v>45062</v>
      </c>
      <c r="F140" s="180" t="s">
        <v>81</v>
      </c>
      <c r="H140" s="179">
        <v>45427</v>
      </c>
      <c r="I140" s="180" t="s">
        <v>75</v>
      </c>
    </row>
    <row r="141" spans="2:9" x14ac:dyDescent="0.2">
      <c r="B141" s="179">
        <v>44698</v>
      </c>
      <c r="C141" s="180" t="s">
        <v>81</v>
      </c>
      <c r="E141" s="179">
        <v>45063</v>
      </c>
      <c r="F141" s="180" t="s">
        <v>75</v>
      </c>
      <c r="H141" s="179">
        <v>45428</v>
      </c>
      <c r="I141" s="180" t="s">
        <v>76</v>
      </c>
    </row>
    <row r="142" spans="2:9" x14ac:dyDescent="0.2">
      <c r="B142" s="179">
        <v>44699</v>
      </c>
      <c r="C142" s="180" t="s">
        <v>75</v>
      </c>
      <c r="E142" s="179">
        <v>45064</v>
      </c>
      <c r="F142" s="180" t="s">
        <v>76</v>
      </c>
      <c r="H142" s="179">
        <v>45429</v>
      </c>
      <c r="I142" s="180" t="s">
        <v>77</v>
      </c>
    </row>
    <row r="143" spans="2:9" x14ac:dyDescent="0.2">
      <c r="B143" s="179">
        <v>44700</v>
      </c>
      <c r="C143" s="180" t="s">
        <v>76</v>
      </c>
      <c r="E143" s="179">
        <v>45065</v>
      </c>
      <c r="F143" s="180" t="s">
        <v>77</v>
      </c>
      <c r="H143" s="179">
        <v>45430</v>
      </c>
      <c r="I143" s="180" t="s">
        <v>78</v>
      </c>
    </row>
    <row r="144" spans="2:9" x14ac:dyDescent="0.2">
      <c r="B144" s="179">
        <v>44701</v>
      </c>
      <c r="C144" s="180" t="s">
        <v>77</v>
      </c>
      <c r="E144" s="179">
        <v>45066</v>
      </c>
      <c r="F144" s="180" t="s">
        <v>78</v>
      </c>
      <c r="H144" s="179">
        <v>45431</v>
      </c>
      <c r="I144" s="180" t="s">
        <v>79</v>
      </c>
    </row>
    <row r="145" spans="2:9" x14ac:dyDescent="0.2">
      <c r="B145" s="179">
        <v>44702</v>
      </c>
      <c r="C145" s="180" t="s">
        <v>78</v>
      </c>
      <c r="E145" s="179">
        <v>45067</v>
      </c>
      <c r="F145" s="180" t="s">
        <v>79</v>
      </c>
      <c r="H145" s="179">
        <v>45432</v>
      </c>
      <c r="I145" s="180" t="s">
        <v>80</v>
      </c>
    </row>
    <row r="146" spans="2:9" x14ac:dyDescent="0.2">
      <c r="B146" s="179">
        <v>44703</v>
      </c>
      <c r="C146" s="180" t="s">
        <v>79</v>
      </c>
      <c r="E146" s="179">
        <v>45068</v>
      </c>
      <c r="F146" s="180" t="s">
        <v>80</v>
      </c>
      <c r="H146" s="179">
        <v>45433</v>
      </c>
      <c r="I146" s="180" t="s">
        <v>81</v>
      </c>
    </row>
    <row r="147" spans="2:9" x14ac:dyDescent="0.2">
      <c r="B147" s="179">
        <v>44704</v>
      </c>
      <c r="C147" s="180" t="s">
        <v>80</v>
      </c>
      <c r="E147" s="179">
        <v>45069</v>
      </c>
      <c r="F147" s="180" t="s">
        <v>81</v>
      </c>
      <c r="H147" s="179">
        <v>45434</v>
      </c>
      <c r="I147" s="180" t="s">
        <v>75</v>
      </c>
    </row>
    <row r="148" spans="2:9" x14ac:dyDescent="0.2">
      <c r="B148" s="179">
        <v>44705</v>
      </c>
      <c r="C148" s="180" t="s">
        <v>81</v>
      </c>
      <c r="E148" s="179">
        <v>45070</v>
      </c>
      <c r="F148" s="180" t="s">
        <v>75</v>
      </c>
      <c r="H148" s="179">
        <v>45435</v>
      </c>
      <c r="I148" s="180" t="s">
        <v>76</v>
      </c>
    </row>
    <row r="149" spans="2:9" x14ac:dyDescent="0.2">
      <c r="B149" s="179">
        <v>44706</v>
      </c>
      <c r="C149" s="180" t="s">
        <v>75</v>
      </c>
      <c r="E149" s="179">
        <v>45071</v>
      </c>
      <c r="F149" s="180" t="s">
        <v>76</v>
      </c>
      <c r="H149" s="179">
        <v>45436</v>
      </c>
      <c r="I149" s="180" t="s">
        <v>77</v>
      </c>
    </row>
    <row r="150" spans="2:9" x14ac:dyDescent="0.2">
      <c r="B150" s="179">
        <v>44707</v>
      </c>
      <c r="C150" s="180" t="s">
        <v>76</v>
      </c>
      <c r="E150" s="179">
        <v>45072</v>
      </c>
      <c r="F150" s="180" t="s">
        <v>77</v>
      </c>
      <c r="H150" s="179">
        <v>45437</v>
      </c>
      <c r="I150" s="180" t="s">
        <v>78</v>
      </c>
    </row>
    <row r="151" spans="2:9" x14ac:dyDescent="0.2">
      <c r="B151" s="179">
        <v>44708</v>
      </c>
      <c r="C151" s="180" t="s">
        <v>77</v>
      </c>
      <c r="E151" s="179">
        <v>45073</v>
      </c>
      <c r="F151" s="180" t="s">
        <v>78</v>
      </c>
      <c r="H151" s="179">
        <v>45438</v>
      </c>
      <c r="I151" s="180" t="s">
        <v>79</v>
      </c>
    </row>
    <row r="152" spans="2:9" x14ac:dyDescent="0.2">
      <c r="B152" s="179">
        <v>44709</v>
      </c>
      <c r="C152" s="180" t="s">
        <v>78</v>
      </c>
      <c r="E152" s="179">
        <v>45074</v>
      </c>
      <c r="F152" s="180" t="s">
        <v>79</v>
      </c>
      <c r="H152" s="179">
        <v>45439</v>
      </c>
      <c r="I152" s="180" t="s">
        <v>80</v>
      </c>
    </row>
    <row r="153" spans="2:9" x14ac:dyDescent="0.2">
      <c r="B153" s="179">
        <v>44710</v>
      </c>
      <c r="C153" s="180" t="s">
        <v>79</v>
      </c>
      <c r="E153" s="179">
        <v>45075</v>
      </c>
      <c r="F153" s="180" t="s">
        <v>80</v>
      </c>
      <c r="H153" s="179">
        <v>45440</v>
      </c>
      <c r="I153" s="180" t="s">
        <v>81</v>
      </c>
    </row>
    <row r="154" spans="2:9" x14ac:dyDescent="0.2">
      <c r="B154" s="179">
        <v>44711</v>
      </c>
      <c r="C154" s="180" t="s">
        <v>80</v>
      </c>
      <c r="E154" s="179">
        <v>45076</v>
      </c>
      <c r="F154" s="180" t="s">
        <v>81</v>
      </c>
      <c r="H154" s="179">
        <v>45441</v>
      </c>
      <c r="I154" s="180" t="s">
        <v>75</v>
      </c>
    </row>
    <row r="155" spans="2:9" x14ac:dyDescent="0.2">
      <c r="B155" s="179">
        <v>44712</v>
      </c>
      <c r="C155" s="180" t="s">
        <v>81</v>
      </c>
      <c r="E155" s="179">
        <v>45077</v>
      </c>
      <c r="F155" s="180" t="s">
        <v>75</v>
      </c>
      <c r="H155" s="179">
        <v>45442</v>
      </c>
      <c r="I155" s="180" t="s">
        <v>76</v>
      </c>
    </row>
    <row r="156" spans="2:9" x14ac:dyDescent="0.2">
      <c r="B156" s="179">
        <v>44713</v>
      </c>
      <c r="C156" s="180" t="s">
        <v>75</v>
      </c>
      <c r="E156" s="179">
        <v>45078</v>
      </c>
      <c r="F156" s="180" t="s">
        <v>76</v>
      </c>
      <c r="H156" s="179">
        <v>45443</v>
      </c>
      <c r="I156" s="180" t="s">
        <v>77</v>
      </c>
    </row>
    <row r="157" spans="2:9" x14ac:dyDescent="0.2">
      <c r="B157" s="179">
        <v>44714</v>
      </c>
      <c r="C157" s="180" t="s">
        <v>76</v>
      </c>
      <c r="E157" s="179">
        <v>45079</v>
      </c>
      <c r="F157" s="180" t="s">
        <v>77</v>
      </c>
      <c r="H157" s="179">
        <v>45444</v>
      </c>
      <c r="I157" s="180" t="s">
        <v>78</v>
      </c>
    </row>
    <row r="158" spans="2:9" x14ac:dyDescent="0.2">
      <c r="B158" s="179">
        <v>44715</v>
      </c>
      <c r="C158" s="180" t="s">
        <v>77</v>
      </c>
      <c r="E158" s="179">
        <v>45080</v>
      </c>
      <c r="F158" s="180" t="s">
        <v>78</v>
      </c>
      <c r="H158" s="179">
        <v>45445</v>
      </c>
      <c r="I158" s="180" t="s">
        <v>79</v>
      </c>
    </row>
    <row r="159" spans="2:9" x14ac:dyDescent="0.2">
      <c r="B159" s="179">
        <v>44716</v>
      </c>
      <c r="C159" s="180" t="s">
        <v>78</v>
      </c>
      <c r="E159" s="179">
        <v>45081</v>
      </c>
      <c r="F159" s="180" t="s">
        <v>79</v>
      </c>
      <c r="H159" s="179">
        <v>45446</v>
      </c>
      <c r="I159" s="180" t="s">
        <v>80</v>
      </c>
    </row>
    <row r="160" spans="2:9" x14ac:dyDescent="0.2">
      <c r="B160" s="179">
        <v>44717</v>
      </c>
      <c r="C160" s="180" t="s">
        <v>79</v>
      </c>
      <c r="E160" s="179">
        <v>45082</v>
      </c>
      <c r="F160" s="180" t="s">
        <v>80</v>
      </c>
      <c r="H160" s="179">
        <v>45447</v>
      </c>
      <c r="I160" s="180" t="s">
        <v>81</v>
      </c>
    </row>
    <row r="161" spans="2:9" x14ac:dyDescent="0.2">
      <c r="B161" s="179">
        <v>44718</v>
      </c>
      <c r="C161" s="180" t="s">
        <v>80</v>
      </c>
      <c r="E161" s="179">
        <v>45083</v>
      </c>
      <c r="F161" s="180" t="s">
        <v>81</v>
      </c>
      <c r="H161" s="179">
        <v>45448</v>
      </c>
      <c r="I161" s="180" t="s">
        <v>75</v>
      </c>
    </row>
    <row r="162" spans="2:9" x14ac:dyDescent="0.2">
      <c r="B162" s="179">
        <v>44719</v>
      </c>
      <c r="C162" s="180" t="s">
        <v>81</v>
      </c>
      <c r="E162" s="179">
        <v>45084</v>
      </c>
      <c r="F162" s="180" t="s">
        <v>75</v>
      </c>
      <c r="H162" s="179">
        <v>45449</v>
      </c>
      <c r="I162" s="180" t="s">
        <v>76</v>
      </c>
    </row>
    <row r="163" spans="2:9" x14ac:dyDescent="0.2">
      <c r="B163" s="179">
        <v>44720</v>
      </c>
      <c r="C163" s="180" t="s">
        <v>75</v>
      </c>
      <c r="E163" s="179">
        <v>45085</v>
      </c>
      <c r="F163" s="180" t="s">
        <v>76</v>
      </c>
      <c r="H163" s="179">
        <v>45450</v>
      </c>
      <c r="I163" s="180" t="s">
        <v>77</v>
      </c>
    </row>
    <row r="164" spans="2:9" x14ac:dyDescent="0.2">
      <c r="B164" s="179">
        <v>44721</v>
      </c>
      <c r="C164" s="180" t="s">
        <v>76</v>
      </c>
      <c r="E164" s="179">
        <v>45086</v>
      </c>
      <c r="F164" s="180" t="s">
        <v>77</v>
      </c>
      <c r="H164" s="179">
        <v>45451</v>
      </c>
      <c r="I164" s="180" t="s">
        <v>78</v>
      </c>
    </row>
    <row r="165" spans="2:9" x14ac:dyDescent="0.2">
      <c r="B165" s="179">
        <v>44722</v>
      </c>
      <c r="C165" s="180" t="s">
        <v>77</v>
      </c>
      <c r="E165" s="179">
        <v>45087</v>
      </c>
      <c r="F165" s="180" t="s">
        <v>78</v>
      </c>
      <c r="H165" s="179">
        <v>45452</v>
      </c>
      <c r="I165" s="180" t="s">
        <v>79</v>
      </c>
    </row>
    <row r="166" spans="2:9" x14ac:dyDescent="0.2">
      <c r="B166" s="179">
        <v>44723</v>
      </c>
      <c r="C166" s="180" t="s">
        <v>78</v>
      </c>
      <c r="E166" s="179">
        <v>45088</v>
      </c>
      <c r="F166" s="180" t="s">
        <v>79</v>
      </c>
      <c r="H166" s="179">
        <v>45453</v>
      </c>
      <c r="I166" s="180" t="s">
        <v>80</v>
      </c>
    </row>
    <row r="167" spans="2:9" x14ac:dyDescent="0.2">
      <c r="B167" s="179">
        <v>44724</v>
      </c>
      <c r="C167" s="180" t="s">
        <v>79</v>
      </c>
      <c r="E167" s="179">
        <v>45089</v>
      </c>
      <c r="F167" s="180" t="s">
        <v>80</v>
      </c>
      <c r="H167" s="179">
        <v>45454</v>
      </c>
      <c r="I167" s="180" t="s">
        <v>81</v>
      </c>
    </row>
    <row r="168" spans="2:9" x14ac:dyDescent="0.2">
      <c r="B168" s="179">
        <v>44725</v>
      </c>
      <c r="C168" s="180" t="s">
        <v>80</v>
      </c>
      <c r="E168" s="179">
        <v>45090</v>
      </c>
      <c r="F168" s="180" t="s">
        <v>81</v>
      </c>
      <c r="H168" s="179">
        <v>45455</v>
      </c>
      <c r="I168" s="180" t="s">
        <v>75</v>
      </c>
    </row>
    <row r="169" spans="2:9" x14ac:dyDescent="0.2">
      <c r="B169" s="179">
        <v>44726</v>
      </c>
      <c r="C169" s="180" t="s">
        <v>81</v>
      </c>
      <c r="E169" s="179">
        <v>45091</v>
      </c>
      <c r="F169" s="180" t="s">
        <v>75</v>
      </c>
      <c r="H169" s="179">
        <v>45456</v>
      </c>
      <c r="I169" s="180" t="s">
        <v>76</v>
      </c>
    </row>
    <row r="170" spans="2:9" x14ac:dyDescent="0.2">
      <c r="B170" s="179">
        <v>44727</v>
      </c>
      <c r="C170" s="180" t="s">
        <v>75</v>
      </c>
      <c r="E170" s="179">
        <v>45092</v>
      </c>
      <c r="F170" s="180" t="s">
        <v>76</v>
      </c>
      <c r="H170" s="179">
        <v>45457</v>
      </c>
      <c r="I170" s="180" t="s">
        <v>77</v>
      </c>
    </row>
    <row r="171" spans="2:9" x14ac:dyDescent="0.2">
      <c r="B171" s="179">
        <v>44728</v>
      </c>
      <c r="C171" s="180" t="s">
        <v>76</v>
      </c>
      <c r="E171" s="179">
        <v>45093</v>
      </c>
      <c r="F171" s="180" t="s">
        <v>77</v>
      </c>
      <c r="H171" s="179">
        <v>45458</v>
      </c>
      <c r="I171" s="180" t="s">
        <v>78</v>
      </c>
    </row>
    <row r="172" spans="2:9" x14ac:dyDescent="0.2">
      <c r="B172" s="179">
        <v>44729</v>
      </c>
      <c r="C172" s="180" t="s">
        <v>77</v>
      </c>
      <c r="E172" s="179">
        <v>45094</v>
      </c>
      <c r="F172" s="180" t="s">
        <v>78</v>
      </c>
      <c r="H172" s="179">
        <v>45459</v>
      </c>
      <c r="I172" s="180" t="s">
        <v>79</v>
      </c>
    </row>
    <row r="173" spans="2:9" x14ac:dyDescent="0.2">
      <c r="B173" s="179">
        <v>44730</v>
      </c>
      <c r="C173" s="180" t="s">
        <v>78</v>
      </c>
      <c r="E173" s="179">
        <v>45095</v>
      </c>
      <c r="F173" s="180" t="s">
        <v>79</v>
      </c>
      <c r="H173" s="179">
        <v>45460</v>
      </c>
      <c r="I173" s="180" t="s">
        <v>80</v>
      </c>
    </row>
    <row r="174" spans="2:9" x14ac:dyDescent="0.2">
      <c r="B174" s="179">
        <v>44731</v>
      </c>
      <c r="C174" s="180" t="s">
        <v>79</v>
      </c>
      <c r="E174" s="179">
        <v>45096</v>
      </c>
      <c r="F174" s="180" t="s">
        <v>80</v>
      </c>
      <c r="H174" s="179">
        <v>45461</v>
      </c>
      <c r="I174" s="180" t="s">
        <v>81</v>
      </c>
    </row>
    <row r="175" spans="2:9" x14ac:dyDescent="0.2">
      <c r="B175" s="179">
        <v>44732</v>
      </c>
      <c r="C175" s="180" t="s">
        <v>80</v>
      </c>
      <c r="E175" s="179">
        <v>45097</v>
      </c>
      <c r="F175" s="180" t="s">
        <v>81</v>
      </c>
      <c r="H175" s="179">
        <v>45462</v>
      </c>
      <c r="I175" s="180" t="s">
        <v>75</v>
      </c>
    </row>
    <row r="176" spans="2:9" x14ac:dyDescent="0.2">
      <c r="B176" s="179">
        <v>44733</v>
      </c>
      <c r="C176" s="180" t="s">
        <v>81</v>
      </c>
      <c r="E176" s="179">
        <v>45098</v>
      </c>
      <c r="F176" s="180" t="s">
        <v>75</v>
      </c>
      <c r="H176" s="179">
        <v>45463</v>
      </c>
      <c r="I176" s="180" t="s">
        <v>76</v>
      </c>
    </row>
    <row r="177" spans="2:9" x14ac:dyDescent="0.2">
      <c r="B177" s="179">
        <v>44734</v>
      </c>
      <c r="C177" s="180" t="s">
        <v>75</v>
      </c>
      <c r="E177" s="179">
        <v>45099</v>
      </c>
      <c r="F177" s="180" t="s">
        <v>76</v>
      </c>
      <c r="H177" s="179">
        <v>45464</v>
      </c>
      <c r="I177" s="180" t="s">
        <v>77</v>
      </c>
    </row>
    <row r="178" spans="2:9" x14ac:dyDescent="0.2">
      <c r="B178" s="179">
        <v>44735</v>
      </c>
      <c r="C178" s="180" t="s">
        <v>76</v>
      </c>
      <c r="E178" s="179">
        <v>45100</v>
      </c>
      <c r="F178" s="180" t="s">
        <v>77</v>
      </c>
      <c r="H178" s="179">
        <v>45465</v>
      </c>
      <c r="I178" s="180" t="s">
        <v>78</v>
      </c>
    </row>
    <row r="179" spans="2:9" x14ac:dyDescent="0.2">
      <c r="B179" s="179">
        <v>44736</v>
      </c>
      <c r="C179" s="180" t="s">
        <v>77</v>
      </c>
      <c r="E179" s="179">
        <v>45101</v>
      </c>
      <c r="F179" s="180" t="s">
        <v>78</v>
      </c>
      <c r="H179" s="179">
        <v>45466</v>
      </c>
      <c r="I179" s="180" t="s">
        <v>79</v>
      </c>
    </row>
    <row r="180" spans="2:9" x14ac:dyDescent="0.2">
      <c r="B180" s="179">
        <v>44737</v>
      </c>
      <c r="C180" s="180" t="s">
        <v>78</v>
      </c>
      <c r="E180" s="179">
        <v>45102</v>
      </c>
      <c r="F180" s="180" t="s">
        <v>79</v>
      </c>
      <c r="H180" s="179">
        <v>45467</v>
      </c>
      <c r="I180" s="180" t="s">
        <v>80</v>
      </c>
    </row>
    <row r="181" spans="2:9" x14ac:dyDescent="0.2">
      <c r="B181" s="179">
        <v>44738</v>
      </c>
      <c r="C181" s="180" t="s">
        <v>79</v>
      </c>
      <c r="E181" s="179">
        <v>45103</v>
      </c>
      <c r="F181" s="180" t="s">
        <v>80</v>
      </c>
      <c r="H181" s="179">
        <v>45468</v>
      </c>
      <c r="I181" s="180" t="s">
        <v>81</v>
      </c>
    </row>
    <row r="182" spans="2:9" x14ac:dyDescent="0.2">
      <c r="B182" s="179">
        <v>44739</v>
      </c>
      <c r="C182" s="180" t="s">
        <v>80</v>
      </c>
      <c r="E182" s="179">
        <v>45104</v>
      </c>
      <c r="F182" s="180" t="s">
        <v>81</v>
      </c>
      <c r="H182" s="179">
        <v>45469</v>
      </c>
      <c r="I182" s="180" t="s">
        <v>75</v>
      </c>
    </row>
    <row r="183" spans="2:9" x14ac:dyDescent="0.2">
      <c r="B183" s="179">
        <v>44740</v>
      </c>
      <c r="C183" s="180" t="s">
        <v>81</v>
      </c>
      <c r="E183" s="179">
        <v>45105</v>
      </c>
      <c r="F183" s="180" t="s">
        <v>75</v>
      </c>
      <c r="H183" s="179">
        <v>45470</v>
      </c>
      <c r="I183" s="180" t="s">
        <v>76</v>
      </c>
    </row>
    <row r="184" spans="2:9" x14ac:dyDescent="0.2">
      <c r="B184" s="179">
        <v>44741</v>
      </c>
      <c r="C184" s="180" t="s">
        <v>75</v>
      </c>
      <c r="E184" s="179">
        <v>45106</v>
      </c>
      <c r="F184" s="180" t="s">
        <v>76</v>
      </c>
      <c r="H184" s="179">
        <v>45471</v>
      </c>
      <c r="I184" s="180" t="s">
        <v>77</v>
      </c>
    </row>
    <row r="185" spans="2:9" x14ac:dyDescent="0.2">
      <c r="B185" s="179">
        <v>44742</v>
      </c>
      <c r="C185" s="180" t="s">
        <v>76</v>
      </c>
      <c r="E185" s="179">
        <v>45107</v>
      </c>
      <c r="F185" s="180" t="s">
        <v>77</v>
      </c>
      <c r="H185" s="179">
        <v>45472</v>
      </c>
      <c r="I185" s="180" t="s">
        <v>78</v>
      </c>
    </row>
    <row r="186" spans="2:9" x14ac:dyDescent="0.2">
      <c r="B186" s="179">
        <v>44743</v>
      </c>
      <c r="C186" s="180" t="s">
        <v>77</v>
      </c>
      <c r="E186" s="179">
        <v>45108</v>
      </c>
      <c r="F186" s="180" t="s">
        <v>78</v>
      </c>
      <c r="H186" s="179">
        <v>45473</v>
      </c>
      <c r="I186" s="180" t="s">
        <v>79</v>
      </c>
    </row>
    <row r="187" spans="2:9" x14ac:dyDescent="0.2">
      <c r="B187" s="179">
        <v>44744</v>
      </c>
      <c r="C187" s="180" t="s">
        <v>78</v>
      </c>
      <c r="E187" s="179">
        <v>45109</v>
      </c>
      <c r="F187" s="180" t="s">
        <v>79</v>
      </c>
      <c r="H187" s="179">
        <v>45474</v>
      </c>
      <c r="I187" s="180" t="s">
        <v>80</v>
      </c>
    </row>
    <row r="188" spans="2:9" x14ac:dyDescent="0.2">
      <c r="B188" s="179">
        <v>44745</v>
      </c>
      <c r="C188" s="180" t="s">
        <v>79</v>
      </c>
      <c r="E188" s="179">
        <v>45110</v>
      </c>
      <c r="F188" s="180" t="s">
        <v>80</v>
      </c>
      <c r="H188" s="179">
        <v>45475</v>
      </c>
      <c r="I188" s="180" t="s">
        <v>81</v>
      </c>
    </row>
    <row r="189" spans="2:9" x14ac:dyDescent="0.2">
      <c r="B189" s="179">
        <v>44746</v>
      </c>
      <c r="C189" s="180" t="s">
        <v>80</v>
      </c>
      <c r="E189" s="179">
        <v>45111</v>
      </c>
      <c r="F189" s="180" t="s">
        <v>81</v>
      </c>
      <c r="H189" s="179">
        <v>45476</v>
      </c>
      <c r="I189" s="180" t="s">
        <v>75</v>
      </c>
    </row>
    <row r="190" spans="2:9" x14ac:dyDescent="0.2">
      <c r="B190" s="179">
        <v>44747</v>
      </c>
      <c r="C190" s="180" t="s">
        <v>81</v>
      </c>
      <c r="E190" s="179">
        <v>45112</v>
      </c>
      <c r="F190" s="180" t="s">
        <v>75</v>
      </c>
      <c r="H190" s="179">
        <v>45477</v>
      </c>
      <c r="I190" s="180" t="s">
        <v>76</v>
      </c>
    </row>
    <row r="191" spans="2:9" x14ac:dyDescent="0.2">
      <c r="B191" s="179">
        <v>44748</v>
      </c>
      <c r="C191" s="180" t="s">
        <v>75</v>
      </c>
      <c r="E191" s="179">
        <v>45113</v>
      </c>
      <c r="F191" s="180" t="s">
        <v>76</v>
      </c>
      <c r="H191" s="179">
        <v>45478</v>
      </c>
      <c r="I191" s="180" t="s">
        <v>77</v>
      </c>
    </row>
    <row r="192" spans="2:9" x14ac:dyDescent="0.2">
      <c r="B192" s="179">
        <v>44749</v>
      </c>
      <c r="C192" s="180" t="s">
        <v>76</v>
      </c>
      <c r="E192" s="179">
        <v>45114</v>
      </c>
      <c r="F192" s="180" t="s">
        <v>77</v>
      </c>
      <c r="H192" s="179">
        <v>45479</v>
      </c>
      <c r="I192" s="180" t="s">
        <v>78</v>
      </c>
    </row>
    <row r="193" spans="2:9" x14ac:dyDescent="0.2">
      <c r="B193" s="179">
        <v>44750</v>
      </c>
      <c r="C193" s="180" t="s">
        <v>77</v>
      </c>
      <c r="E193" s="179">
        <v>45115</v>
      </c>
      <c r="F193" s="180" t="s">
        <v>78</v>
      </c>
      <c r="H193" s="179">
        <v>45480</v>
      </c>
      <c r="I193" s="180" t="s">
        <v>79</v>
      </c>
    </row>
    <row r="194" spans="2:9" x14ac:dyDescent="0.2">
      <c r="B194" s="179">
        <v>44751</v>
      </c>
      <c r="C194" s="180" t="s">
        <v>78</v>
      </c>
      <c r="E194" s="179">
        <v>45116</v>
      </c>
      <c r="F194" s="180" t="s">
        <v>79</v>
      </c>
      <c r="H194" s="179">
        <v>45481</v>
      </c>
      <c r="I194" s="180" t="s">
        <v>80</v>
      </c>
    </row>
    <row r="195" spans="2:9" x14ac:dyDescent="0.2">
      <c r="B195" s="179">
        <v>44752</v>
      </c>
      <c r="C195" s="180" t="s">
        <v>79</v>
      </c>
      <c r="E195" s="179">
        <v>45117</v>
      </c>
      <c r="F195" s="180" t="s">
        <v>80</v>
      </c>
      <c r="H195" s="179">
        <v>45482</v>
      </c>
      <c r="I195" s="180" t="s">
        <v>81</v>
      </c>
    </row>
    <row r="196" spans="2:9" x14ac:dyDescent="0.2">
      <c r="B196" s="179">
        <v>44753</v>
      </c>
      <c r="C196" s="180" t="s">
        <v>80</v>
      </c>
      <c r="E196" s="179">
        <v>45118</v>
      </c>
      <c r="F196" s="180" t="s">
        <v>81</v>
      </c>
      <c r="H196" s="179">
        <v>45483</v>
      </c>
      <c r="I196" s="180" t="s">
        <v>75</v>
      </c>
    </row>
    <row r="197" spans="2:9" x14ac:dyDescent="0.2">
      <c r="B197" s="179">
        <v>44754</v>
      </c>
      <c r="C197" s="180" t="s">
        <v>81</v>
      </c>
      <c r="E197" s="179">
        <v>45119</v>
      </c>
      <c r="F197" s="180" t="s">
        <v>75</v>
      </c>
      <c r="H197" s="179">
        <v>45484</v>
      </c>
      <c r="I197" s="180" t="s">
        <v>76</v>
      </c>
    </row>
    <row r="198" spans="2:9" x14ac:dyDescent="0.2">
      <c r="B198" s="179">
        <v>44755</v>
      </c>
      <c r="C198" s="180" t="s">
        <v>75</v>
      </c>
      <c r="E198" s="179">
        <v>45120</v>
      </c>
      <c r="F198" s="180" t="s">
        <v>76</v>
      </c>
      <c r="H198" s="179">
        <v>45485</v>
      </c>
      <c r="I198" s="180" t="s">
        <v>77</v>
      </c>
    </row>
    <row r="199" spans="2:9" x14ac:dyDescent="0.2">
      <c r="B199" s="179">
        <v>44756</v>
      </c>
      <c r="C199" s="180" t="s">
        <v>76</v>
      </c>
      <c r="E199" s="179">
        <v>45121</v>
      </c>
      <c r="F199" s="180" t="s">
        <v>77</v>
      </c>
      <c r="H199" s="179">
        <v>45486</v>
      </c>
      <c r="I199" s="180" t="s">
        <v>78</v>
      </c>
    </row>
    <row r="200" spans="2:9" x14ac:dyDescent="0.2">
      <c r="B200" s="179">
        <v>44757</v>
      </c>
      <c r="C200" s="180" t="s">
        <v>77</v>
      </c>
      <c r="E200" s="179">
        <v>45122</v>
      </c>
      <c r="F200" s="180" t="s">
        <v>78</v>
      </c>
      <c r="H200" s="179">
        <v>45487</v>
      </c>
      <c r="I200" s="180" t="s">
        <v>79</v>
      </c>
    </row>
    <row r="201" spans="2:9" x14ac:dyDescent="0.2">
      <c r="B201" s="179">
        <v>44758</v>
      </c>
      <c r="C201" s="180" t="s">
        <v>78</v>
      </c>
      <c r="E201" s="179">
        <v>45123</v>
      </c>
      <c r="F201" s="180" t="s">
        <v>79</v>
      </c>
      <c r="H201" s="179">
        <v>45488</v>
      </c>
      <c r="I201" s="180" t="s">
        <v>80</v>
      </c>
    </row>
    <row r="202" spans="2:9" x14ac:dyDescent="0.2">
      <c r="B202" s="179">
        <v>44759</v>
      </c>
      <c r="C202" s="180" t="s">
        <v>79</v>
      </c>
      <c r="E202" s="179">
        <v>45124</v>
      </c>
      <c r="F202" s="180" t="s">
        <v>80</v>
      </c>
      <c r="H202" s="179">
        <v>45489</v>
      </c>
      <c r="I202" s="180" t="s">
        <v>81</v>
      </c>
    </row>
    <row r="203" spans="2:9" x14ac:dyDescent="0.2">
      <c r="B203" s="179">
        <v>44760</v>
      </c>
      <c r="C203" s="180" t="s">
        <v>80</v>
      </c>
      <c r="E203" s="179">
        <v>45125</v>
      </c>
      <c r="F203" s="180" t="s">
        <v>81</v>
      </c>
      <c r="H203" s="179">
        <v>45490</v>
      </c>
      <c r="I203" s="180" t="s">
        <v>75</v>
      </c>
    </row>
    <row r="204" spans="2:9" x14ac:dyDescent="0.2">
      <c r="B204" s="179">
        <v>44761</v>
      </c>
      <c r="C204" s="180" t="s">
        <v>81</v>
      </c>
      <c r="E204" s="179">
        <v>45126</v>
      </c>
      <c r="F204" s="180" t="s">
        <v>75</v>
      </c>
      <c r="H204" s="179">
        <v>45491</v>
      </c>
      <c r="I204" s="180" t="s">
        <v>76</v>
      </c>
    </row>
    <row r="205" spans="2:9" x14ac:dyDescent="0.2">
      <c r="B205" s="179">
        <v>44762</v>
      </c>
      <c r="C205" s="180" t="s">
        <v>75</v>
      </c>
      <c r="E205" s="179">
        <v>45127</v>
      </c>
      <c r="F205" s="180" t="s">
        <v>76</v>
      </c>
      <c r="H205" s="179">
        <v>45492</v>
      </c>
      <c r="I205" s="180" t="s">
        <v>77</v>
      </c>
    </row>
    <row r="206" spans="2:9" x14ac:dyDescent="0.2">
      <c r="B206" s="179">
        <v>44763</v>
      </c>
      <c r="C206" s="180" t="s">
        <v>76</v>
      </c>
      <c r="E206" s="179">
        <v>45128</v>
      </c>
      <c r="F206" s="180" t="s">
        <v>77</v>
      </c>
      <c r="H206" s="179">
        <v>45493</v>
      </c>
      <c r="I206" s="180" t="s">
        <v>78</v>
      </c>
    </row>
    <row r="207" spans="2:9" x14ac:dyDescent="0.2">
      <c r="B207" s="179">
        <v>44764</v>
      </c>
      <c r="C207" s="180" t="s">
        <v>77</v>
      </c>
      <c r="E207" s="179">
        <v>45129</v>
      </c>
      <c r="F207" s="180" t="s">
        <v>78</v>
      </c>
      <c r="H207" s="179">
        <v>45494</v>
      </c>
      <c r="I207" s="180" t="s">
        <v>79</v>
      </c>
    </row>
    <row r="208" spans="2:9" x14ac:dyDescent="0.2">
      <c r="B208" s="179">
        <v>44765</v>
      </c>
      <c r="C208" s="180" t="s">
        <v>78</v>
      </c>
      <c r="E208" s="179">
        <v>45130</v>
      </c>
      <c r="F208" s="180" t="s">
        <v>79</v>
      </c>
      <c r="H208" s="179">
        <v>45495</v>
      </c>
      <c r="I208" s="180" t="s">
        <v>80</v>
      </c>
    </row>
    <row r="209" spans="2:9" x14ac:dyDescent="0.2">
      <c r="B209" s="179">
        <v>44766</v>
      </c>
      <c r="C209" s="180" t="s">
        <v>79</v>
      </c>
      <c r="E209" s="179">
        <v>45131</v>
      </c>
      <c r="F209" s="180" t="s">
        <v>80</v>
      </c>
      <c r="H209" s="179">
        <v>45496</v>
      </c>
      <c r="I209" s="180" t="s">
        <v>81</v>
      </c>
    </row>
    <row r="210" spans="2:9" x14ac:dyDescent="0.2">
      <c r="B210" s="179">
        <v>44767</v>
      </c>
      <c r="C210" s="180" t="s">
        <v>80</v>
      </c>
      <c r="E210" s="179">
        <v>45132</v>
      </c>
      <c r="F210" s="180" t="s">
        <v>81</v>
      </c>
      <c r="H210" s="179">
        <v>45497</v>
      </c>
      <c r="I210" s="180" t="s">
        <v>75</v>
      </c>
    </row>
    <row r="211" spans="2:9" x14ac:dyDescent="0.2">
      <c r="B211" s="179">
        <v>44768</v>
      </c>
      <c r="C211" s="180" t="s">
        <v>81</v>
      </c>
      <c r="E211" s="179">
        <v>45133</v>
      </c>
      <c r="F211" s="180" t="s">
        <v>75</v>
      </c>
      <c r="H211" s="179">
        <v>45498</v>
      </c>
      <c r="I211" s="180" t="s">
        <v>76</v>
      </c>
    </row>
    <row r="212" spans="2:9" x14ac:dyDescent="0.2">
      <c r="B212" s="179">
        <v>44769</v>
      </c>
      <c r="C212" s="180" t="s">
        <v>75</v>
      </c>
      <c r="E212" s="179">
        <v>45134</v>
      </c>
      <c r="F212" s="180" t="s">
        <v>76</v>
      </c>
      <c r="H212" s="179">
        <v>45499</v>
      </c>
      <c r="I212" s="180" t="s">
        <v>77</v>
      </c>
    </row>
    <row r="213" spans="2:9" x14ac:dyDescent="0.2">
      <c r="B213" s="179">
        <v>44770</v>
      </c>
      <c r="C213" s="180" t="s">
        <v>76</v>
      </c>
      <c r="E213" s="179">
        <v>45135</v>
      </c>
      <c r="F213" s="180" t="s">
        <v>77</v>
      </c>
      <c r="H213" s="179">
        <v>45500</v>
      </c>
      <c r="I213" s="180" t="s">
        <v>78</v>
      </c>
    </row>
    <row r="214" spans="2:9" x14ac:dyDescent="0.2">
      <c r="B214" s="179">
        <v>44771</v>
      </c>
      <c r="C214" s="180" t="s">
        <v>77</v>
      </c>
      <c r="E214" s="179">
        <v>45136</v>
      </c>
      <c r="F214" s="180" t="s">
        <v>78</v>
      </c>
      <c r="H214" s="179">
        <v>45501</v>
      </c>
      <c r="I214" s="180" t="s">
        <v>79</v>
      </c>
    </row>
    <row r="215" spans="2:9" x14ac:dyDescent="0.2">
      <c r="B215" s="179">
        <v>44772</v>
      </c>
      <c r="C215" s="180" t="s">
        <v>78</v>
      </c>
      <c r="E215" s="179">
        <v>45137</v>
      </c>
      <c r="F215" s="180" t="s">
        <v>79</v>
      </c>
      <c r="H215" s="179">
        <v>45502</v>
      </c>
      <c r="I215" s="180" t="s">
        <v>80</v>
      </c>
    </row>
    <row r="216" spans="2:9" x14ac:dyDescent="0.2">
      <c r="B216" s="179">
        <v>44773</v>
      </c>
      <c r="C216" s="180" t="s">
        <v>79</v>
      </c>
      <c r="E216" s="179">
        <v>45138</v>
      </c>
      <c r="F216" s="180" t="s">
        <v>80</v>
      </c>
      <c r="H216" s="179">
        <v>45503</v>
      </c>
      <c r="I216" s="180" t="s">
        <v>81</v>
      </c>
    </row>
    <row r="217" spans="2:9" x14ac:dyDescent="0.2">
      <c r="B217" s="179">
        <v>44774</v>
      </c>
      <c r="C217" s="180" t="s">
        <v>80</v>
      </c>
      <c r="E217" s="179">
        <v>45139</v>
      </c>
      <c r="F217" s="180" t="s">
        <v>81</v>
      </c>
      <c r="H217" s="179">
        <v>45504</v>
      </c>
      <c r="I217" s="180" t="s">
        <v>75</v>
      </c>
    </row>
    <row r="218" spans="2:9" x14ac:dyDescent="0.2">
      <c r="B218" s="179">
        <v>44775</v>
      </c>
      <c r="C218" s="180" t="s">
        <v>81</v>
      </c>
      <c r="E218" s="179">
        <v>45140</v>
      </c>
      <c r="F218" s="180" t="s">
        <v>75</v>
      </c>
      <c r="H218" s="179">
        <v>45505</v>
      </c>
      <c r="I218" s="180" t="s">
        <v>76</v>
      </c>
    </row>
    <row r="219" spans="2:9" x14ac:dyDescent="0.2">
      <c r="B219" s="179">
        <v>44776</v>
      </c>
      <c r="C219" s="180" t="s">
        <v>75</v>
      </c>
      <c r="E219" s="179">
        <v>45141</v>
      </c>
      <c r="F219" s="180" t="s">
        <v>76</v>
      </c>
      <c r="H219" s="179">
        <v>45506</v>
      </c>
      <c r="I219" s="180" t="s">
        <v>77</v>
      </c>
    </row>
    <row r="220" spans="2:9" x14ac:dyDescent="0.2">
      <c r="B220" s="179">
        <v>44777</v>
      </c>
      <c r="C220" s="180" t="s">
        <v>76</v>
      </c>
      <c r="E220" s="179">
        <v>45142</v>
      </c>
      <c r="F220" s="180" t="s">
        <v>77</v>
      </c>
      <c r="H220" s="179">
        <v>45507</v>
      </c>
      <c r="I220" s="180" t="s">
        <v>78</v>
      </c>
    </row>
    <row r="221" spans="2:9" x14ac:dyDescent="0.2">
      <c r="B221" s="179">
        <v>44778</v>
      </c>
      <c r="C221" s="180" t="s">
        <v>77</v>
      </c>
      <c r="E221" s="179">
        <v>45143</v>
      </c>
      <c r="F221" s="180" t="s">
        <v>78</v>
      </c>
      <c r="H221" s="179">
        <v>45508</v>
      </c>
      <c r="I221" s="180" t="s">
        <v>79</v>
      </c>
    </row>
    <row r="222" spans="2:9" x14ac:dyDescent="0.2">
      <c r="B222" s="179">
        <v>44779</v>
      </c>
      <c r="C222" s="180" t="s">
        <v>78</v>
      </c>
      <c r="E222" s="179">
        <v>45144</v>
      </c>
      <c r="F222" s="180" t="s">
        <v>79</v>
      </c>
      <c r="H222" s="179">
        <v>45509</v>
      </c>
      <c r="I222" s="180" t="s">
        <v>80</v>
      </c>
    </row>
    <row r="223" spans="2:9" x14ac:dyDescent="0.2">
      <c r="B223" s="179">
        <v>44780</v>
      </c>
      <c r="C223" s="180" t="s">
        <v>79</v>
      </c>
      <c r="E223" s="179">
        <v>45145</v>
      </c>
      <c r="F223" s="180" t="s">
        <v>80</v>
      </c>
      <c r="H223" s="179">
        <v>45510</v>
      </c>
      <c r="I223" s="180" t="s">
        <v>81</v>
      </c>
    </row>
    <row r="224" spans="2:9" x14ac:dyDescent="0.2">
      <c r="B224" s="179">
        <v>44781</v>
      </c>
      <c r="C224" s="180" t="s">
        <v>80</v>
      </c>
      <c r="E224" s="179">
        <v>45146</v>
      </c>
      <c r="F224" s="180" t="s">
        <v>81</v>
      </c>
      <c r="H224" s="179">
        <v>45511</v>
      </c>
      <c r="I224" s="180" t="s">
        <v>75</v>
      </c>
    </row>
    <row r="225" spans="2:9" x14ac:dyDescent="0.2">
      <c r="B225" s="179">
        <v>44782</v>
      </c>
      <c r="C225" s="180" t="s">
        <v>81</v>
      </c>
      <c r="E225" s="179">
        <v>45147</v>
      </c>
      <c r="F225" s="180" t="s">
        <v>75</v>
      </c>
      <c r="H225" s="179">
        <v>45512</v>
      </c>
      <c r="I225" s="180" t="s">
        <v>76</v>
      </c>
    </row>
    <row r="226" spans="2:9" x14ac:dyDescent="0.2">
      <c r="B226" s="179">
        <v>44783</v>
      </c>
      <c r="C226" s="180" t="s">
        <v>75</v>
      </c>
      <c r="E226" s="179">
        <v>45148</v>
      </c>
      <c r="F226" s="180" t="s">
        <v>76</v>
      </c>
      <c r="H226" s="179">
        <v>45513</v>
      </c>
      <c r="I226" s="180" t="s">
        <v>77</v>
      </c>
    </row>
    <row r="227" spans="2:9" x14ac:dyDescent="0.2">
      <c r="B227" s="179">
        <v>44784</v>
      </c>
      <c r="C227" s="180" t="s">
        <v>76</v>
      </c>
      <c r="E227" s="179">
        <v>45149</v>
      </c>
      <c r="F227" s="180" t="s">
        <v>77</v>
      </c>
      <c r="H227" s="179">
        <v>45514</v>
      </c>
      <c r="I227" s="180" t="s">
        <v>78</v>
      </c>
    </row>
    <row r="228" spans="2:9" x14ac:dyDescent="0.2">
      <c r="B228" s="179">
        <v>44785</v>
      </c>
      <c r="C228" s="180" t="s">
        <v>77</v>
      </c>
      <c r="E228" s="179">
        <v>45150</v>
      </c>
      <c r="F228" s="180" t="s">
        <v>78</v>
      </c>
      <c r="H228" s="179">
        <v>45515</v>
      </c>
      <c r="I228" s="180" t="s">
        <v>79</v>
      </c>
    </row>
    <row r="229" spans="2:9" x14ac:dyDescent="0.2">
      <c r="B229" s="179">
        <v>44786</v>
      </c>
      <c r="C229" s="180" t="s">
        <v>78</v>
      </c>
      <c r="E229" s="179">
        <v>45151</v>
      </c>
      <c r="F229" s="180" t="s">
        <v>79</v>
      </c>
      <c r="H229" s="179">
        <v>45516</v>
      </c>
      <c r="I229" s="180" t="s">
        <v>80</v>
      </c>
    </row>
    <row r="230" spans="2:9" x14ac:dyDescent="0.2">
      <c r="B230" s="179">
        <v>44787</v>
      </c>
      <c r="C230" s="180" t="s">
        <v>79</v>
      </c>
      <c r="E230" s="179">
        <v>45152</v>
      </c>
      <c r="F230" s="180" t="s">
        <v>80</v>
      </c>
      <c r="H230" s="179">
        <v>45517</v>
      </c>
      <c r="I230" s="180" t="s">
        <v>81</v>
      </c>
    </row>
    <row r="231" spans="2:9" x14ac:dyDescent="0.2">
      <c r="B231" s="179">
        <v>44788</v>
      </c>
      <c r="C231" s="180" t="s">
        <v>80</v>
      </c>
      <c r="E231" s="179">
        <v>45153</v>
      </c>
      <c r="F231" s="180" t="s">
        <v>81</v>
      </c>
      <c r="H231" s="179">
        <v>45518</v>
      </c>
      <c r="I231" s="180" t="s">
        <v>75</v>
      </c>
    </row>
    <row r="232" spans="2:9" x14ac:dyDescent="0.2">
      <c r="B232" s="179">
        <v>44789</v>
      </c>
      <c r="C232" s="180" t="s">
        <v>81</v>
      </c>
      <c r="E232" s="179">
        <v>45154</v>
      </c>
      <c r="F232" s="180" t="s">
        <v>75</v>
      </c>
      <c r="H232" s="179">
        <v>45519</v>
      </c>
      <c r="I232" s="180" t="s">
        <v>76</v>
      </c>
    </row>
    <row r="233" spans="2:9" x14ac:dyDescent="0.2">
      <c r="B233" s="179">
        <v>44790</v>
      </c>
      <c r="C233" s="180" t="s">
        <v>75</v>
      </c>
      <c r="E233" s="179">
        <v>45155</v>
      </c>
      <c r="F233" s="180" t="s">
        <v>76</v>
      </c>
      <c r="H233" s="179">
        <v>45520</v>
      </c>
      <c r="I233" s="180" t="s">
        <v>77</v>
      </c>
    </row>
    <row r="234" spans="2:9" x14ac:dyDescent="0.2">
      <c r="B234" s="179">
        <v>44791</v>
      </c>
      <c r="C234" s="180" t="s">
        <v>76</v>
      </c>
      <c r="E234" s="179">
        <v>45156</v>
      </c>
      <c r="F234" s="180" t="s">
        <v>77</v>
      </c>
      <c r="H234" s="179">
        <v>45521</v>
      </c>
      <c r="I234" s="180" t="s">
        <v>78</v>
      </c>
    </row>
    <row r="235" spans="2:9" x14ac:dyDescent="0.2">
      <c r="B235" s="179">
        <v>44792</v>
      </c>
      <c r="C235" s="180" t="s">
        <v>77</v>
      </c>
      <c r="E235" s="179">
        <v>45157</v>
      </c>
      <c r="F235" s="180" t="s">
        <v>78</v>
      </c>
      <c r="H235" s="179">
        <v>45522</v>
      </c>
      <c r="I235" s="180" t="s">
        <v>79</v>
      </c>
    </row>
    <row r="236" spans="2:9" x14ac:dyDescent="0.2">
      <c r="B236" s="179">
        <v>44793</v>
      </c>
      <c r="C236" s="180" t="s">
        <v>78</v>
      </c>
      <c r="E236" s="179">
        <v>45158</v>
      </c>
      <c r="F236" s="180" t="s">
        <v>79</v>
      </c>
      <c r="H236" s="179">
        <v>45523</v>
      </c>
      <c r="I236" s="180" t="s">
        <v>80</v>
      </c>
    </row>
    <row r="237" spans="2:9" x14ac:dyDescent="0.2">
      <c r="B237" s="179">
        <v>44794</v>
      </c>
      <c r="C237" s="180" t="s">
        <v>79</v>
      </c>
      <c r="E237" s="179">
        <v>45159</v>
      </c>
      <c r="F237" s="180" t="s">
        <v>80</v>
      </c>
      <c r="H237" s="179">
        <v>45524</v>
      </c>
      <c r="I237" s="180" t="s">
        <v>81</v>
      </c>
    </row>
    <row r="238" spans="2:9" x14ac:dyDescent="0.2">
      <c r="B238" s="179">
        <v>44795</v>
      </c>
      <c r="C238" s="180" t="s">
        <v>80</v>
      </c>
      <c r="E238" s="179">
        <v>45160</v>
      </c>
      <c r="F238" s="180" t="s">
        <v>81</v>
      </c>
      <c r="H238" s="179">
        <v>45525</v>
      </c>
      <c r="I238" s="180" t="s">
        <v>75</v>
      </c>
    </row>
    <row r="239" spans="2:9" x14ac:dyDescent="0.2">
      <c r="B239" s="179">
        <v>44796</v>
      </c>
      <c r="C239" s="180" t="s">
        <v>81</v>
      </c>
      <c r="E239" s="179">
        <v>45161</v>
      </c>
      <c r="F239" s="180" t="s">
        <v>75</v>
      </c>
      <c r="H239" s="179">
        <v>45526</v>
      </c>
      <c r="I239" s="180" t="s">
        <v>76</v>
      </c>
    </row>
    <row r="240" spans="2:9" x14ac:dyDescent="0.2">
      <c r="B240" s="179">
        <v>44797</v>
      </c>
      <c r="C240" s="180" t="s">
        <v>75</v>
      </c>
      <c r="E240" s="179">
        <v>45162</v>
      </c>
      <c r="F240" s="180" t="s">
        <v>76</v>
      </c>
      <c r="H240" s="179">
        <v>45527</v>
      </c>
      <c r="I240" s="180" t="s">
        <v>77</v>
      </c>
    </row>
    <row r="241" spans="2:9" x14ac:dyDescent="0.2">
      <c r="B241" s="179">
        <v>44798</v>
      </c>
      <c r="C241" s="180" t="s">
        <v>76</v>
      </c>
      <c r="E241" s="179">
        <v>45163</v>
      </c>
      <c r="F241" s="180" t="s">
        <v>77</v>
      </c>
      <c r="H241" s="179">
        <v>45528</v>
      </c>
      <c r="I241" s="180" t="s">
        <v>78</v>
      </c>
    </row>
    <row r="242" spans="2:9" x14ac:dyDescent="0.2">
      <c r="B242" s="179">
        <v>44799</v>
      </c>
      <c r="C242" s="180" t="s">
        <v>77</v>
      </c>
      <c r="E242" s="179">
        <v>45164</v>
      </c>
      <c r="F242" s="180" t="s">
        <v>78</v>
      </c>
      <c r="H242" s="179">
        <v>45529</v>
      </c>
      <c r="I242" s="180" t="s">
        <v>79</v>
      </c>
    </row>
    <row r="243" spans="2:9" x14ac:dyDescent="0.2">
      <c r="B243" s="179">
        <v>44800</v>
      </c>
      <c r="C243" s="180" t="s">
        <v>78</v>
      </c>
      <c r="E243" s="179">
        <v>45165</v>
      </c>
      <c r="F243" s="180" t="s">
        <v>79</v>
      </c>
      <c r="H243" s="179">
        <v>45530</v>
      </c>
      <c r="I243" s="180" t="s">
        <v>80</v>
      </c>
    </row>
    <row r="244" spans="2:9" x14ac:dyDescent="0.2">
      <c r="B244" s="179">
        <v>44801</v>
      </c>
      <c r="C244" s="180" t="s">
        <v>79</v>
      </c>
      <c r="E244" s="179">
        <v>45166</v>
      </c>
      <c r="F244" s="180" t="s">
        <v>80</v>
      </c>
      <c r="H244" s="179">
        <v>45531</v>
      </c>
      <c r="I244" s="180" t="s">
        <v>81</v>
      </c>
    </row>
    <row r="245" spans="2:9" x14ac:dyDescent="0.2">
      <c r="B245" s="179">
        <v>44802</v>
      </c>
      <c r="C245" s="180" t="s">
        <v>80</v>
      </c>
      <c r="E245" s="179">
        <v>45167</v>
      </c>
      <c r="F245" s="180" t="s">
        <v>81</v>
      </c>
      <c r="H245" s="179">
        <v>45532</v>
      </c>
      <c r="I245" s="180" t="s">
        <v>75</v>
      </c>
    </row>
    <row r="246" spans="2:9" x14ac:dyDescent="0.2">
      <c r="B246" s="179">
        <v>44803</v>
      </c>
      <c r="C246" s="180" t="s">
        <v>81</v>
      </c>
      <c r="E246" s="179">
        <v>45168</v>
      </c>
      <c r="F246" s="180" t="s">
        <v>75</v>
      </c>
      <c r="H246" s="179">
        <v>45533</v>
      </c>
      <c r="I246" s="180" t="s">
        <v>76</v>
      </c>
    </row>
    <row r="247" spans="2:9" x14ac:dyDescent="0.2">
      <c r="B247" s="179">
        <v>44804</v>
      </c>
      <c r="C247" s="180" t="s">
        <v>75</v>
      </c>
      <c r="E247" s="179">
        <v>45169</v>
      </c>
      <c r="F247" s="180" t="s">
        <v>76</v>
      </c>
      <c r="H247" s="179">
        <v>45534</v>
      </c>
      <c r="I247" s="180" t="s">
        <v>77</v>
      </c>
    </row>
    <row r="248" spans="2:9" x14ac:dyDescent="0.2">
      <c r="B248" s="179">
        <v>44805</v>
      </c>
      <c r="C248" s="180" t="s">
        <v>76</v>
      </c>
      <c r="E248" s="179">
        <v>45170</v>
      </c>
      <c r="F248" s="180" t="s">
        <v>77</v>
      </c>
      <c r="H248" s="179">
        <v>45535</v>
      </c>
      <c r="I248" s="180" t="s">
        <v>78</v>
      </c>
    </row>
    <row r="249" spans="2:9" x14ac:dyDescent="0.2">
      <c r="B249" s="179">
        <v>44806</v>
      </c>
      <c r="C249" s="180" t="s">
        <v>77</v>
      </c>
      <c r="E249" s="179">
        <v>45171</v>
      </c>
      <c r="F249" s="180" t="s">
        <v>78</v>
      </c>
      <c r="H249" s="179">
        <v>45536</v>
      </c>
      <c r="I249" s="180" t="s">
        <v>79</v>
      </c>
    </row>
    <row r="250" spans="2:9" x14ac:dyDescent="0.2">
      <c r="B250" s="179">
        <v>44807</v>
      </c>
      <c r="C250" s="180" t="s">
        <v>78</v>
      </c>
      <c r="E250" s="179">
        <v>45172</v>
      </c>
      <c r="F250" s="180" t="s">
        <v>79</v>
      </c>
      <c r="H250" s="179">
        <v>45537</v>
      </c>
      <c r="I250" s="180" t="s">
        <v>80</v>
      </c>
    </row>
    <row r="251" spans="2:9" x14ac:dyDescent="0.2">
      <c r="B251" s="179">
        <v>44808</v>
      </c>
      <c r="C251" s="180" t="s">
        <v>79</v>
      </c>
      <c r="E251" s="179">
        <v>45173</v>
      </c>
      <c r="F251" s="180" t="s">
        <v>80</v>
      </c>
      <c r="H251" s="179">
        <v>45538</v>
      </c>
      <c r="I251" s="180" t="s">
        <v>81</v>
      </c>
    </row>
    <row r="252" spans="2:9" x14ac:dyDescent="0.2">
      <c r="B252" s="179">
        <v>44809</v>
      </c>
      <c r="C252" s="180" t="s">
        <v>80</v>
      </c>
      <c r="E252" s="179">
        <v>45174</v>
      </c>
      <c r="F252" s="180" t="s">
        <v>81</v>
      </c>
      <c r="H252" s="179">
        <v>45539</v>
      </c>
      <c r="I252" s="180" t="s">
        <v>75</v>
      </c>
    </row>
    <row r="253" spans="2:9" x14ac:dyDescent="0.2">
      <c r="B253" s="179">
        <v>44810</v>
      </c>
      <c r="C253" s="180" t="s">
        <v>81</v>
      </c>
      <c r="E253" s="179">
        <v>45175</v>
      </c>
      <c r="F253" s="180" t="s">
        <v>75</v>
      </c>
      <c r="H253" s="179">
        <v>45540</v>
      </c>
      <c r="I253" s="180" t="s">
        <v>76</v>
      </c>
    </row>
    <row r="254" spans="2:9" x14ac:dyDescent="0.2">
      <c r="B254" s="179">
        <v>44811</v>
      </c>
      <c r="C254" s="180" t="s">
        <v>75</v>
      </c>
      <c r="E254" s="179">
        <v>45176</v>
      </c>
      <c r="F254" s="180" t="s">
        <v>76</v>
      </c>
      <c r="H254" s="179">
        <v>45541</v>
      </c>
      <c r="I254" s="180" t="s">
        <v>77</v>
      </c>
    </row>
    <row r="255" spans="2:9" x14ac:dyDescent="0.2">
      <c r="B255" s="179">
        <v>44812</v>
      </c>
      <c r="C255" s="180" t="s">
        <v>76</v>
      </c>
      <c r="E255" s="179">
        <v>45177</v>
      </c>
      <c r="F255" s="180" t="s">
        <v>77</v>
      </c>
      <c r="H255" s="179">
        <v>45542</v>
      </c>
      <c r="I255" s="180" t="s">
        <v>78</v>
      </c>
    </row>
    <row r="256" spans="2:9" x14ac:dyDescent="0.2">
      <c r="B256" s="179">
        <v>44813</v>
      </c>
      <c r="C256" s="180" t="s">
        <v>77</v>
      </c>
      <c r="E256" s="179">
        <v>45178</v>
      </c>
      <c r="F256" s="180" t="s">
        <v>78</v>
      </c>
      <c r="H256" s="179">
        <v>45543</v>
      </c>
      <c r="I256" s="180" t="s">
        <v>79</v>
      </c>
    </row>
    <row r="257" spans="2:9" x14ac:dyDescent="0.2">
      <c r="B257" s="179">
        <v>44814</v>
      </c>
      <c r="C257" s="180" t="s">
        <v>78</v>
      </c>
      <c r="E257" s="179">
        <v>45179</v>
      </c>
      <c r="F257" s="180" t="s">
        <v>79</v>
      </c>
      <c r="H257" s="179">
        <v>45544</v>
      </c>
      <c r="I257" s="180" t="s">
        <v>80</v>
      </c>
    </row>
    <row r="258" spans="2:9" x14ac:dyDescent="0.2">
      <c r="B258" s="179">
        <v>44815</v>
      </c>
      <c r="C258" s="180" t="s">
        <v>79</v>
      </c>
      <c r="E258" s="179">
        <v>45180</v>
      </c>
      <c r="F258" s="180" t="s">
        <v>80</v>
      </c>
      <c r="H258" s="179">
        <v>45545</v>
      </c>
      <c r="I258" s="180" t="s">
        <v>81</v>
      </c>
    </row>
    <row r="259" spans="2:9" x14ac:dyDescent="0.2">
      <c r="B259" s="179">
        <v>44816</v>
      </c>
      <c r="C259" s="180" t="s">
        <v>80</v>
      </c>
      <c r="E259" s="179">
        <v>45181</v>
      </c>
      <c r="F259" s="180" t="s">
        <v>81</v>
      </c>
      <c r="H259" s="179">
        <v>45546</v>
      </c>
      <c r="I259" s="180" t="s">
        <v>75</v>
      </c>
    </row>
    <row r="260" spans="2:9" x14ac:dyDescent="0.2">
      <c r="B260" s="179">
        <v>44817</v>
      </c>
      <c r="C260" s="180" t="s">
        <v>81</v>
      </c>
      <c r="E260" s="179">
        <v>45182</v>
      </c>
      <c r="F260" s="180" t="s">
        <v>75</v>
      </c>
      <c r="H260" s="179">
        <v>45547</v>
      </c>
      <c r="I260" s="180" t="s">
        <v>76</v>
      </c>
    </row>
    <row r="261" spans="2:9" x14ac:dyDescent="0.2">
      <c r="B261" s="179">
        <v>44818</v>
      </c>
      <c r="C261" s="180" t="s">
        <v>75</v>
      </c>
      <c r="E261" s="179">
        <v>45183</v>
      </c>
      <c r="F261" s="180" t="s">
        <v>76</v>
      </c>
      <c r="H261" s="179">
        <v>45548</v>
      </c>
      <c r="I261" s="180" t="s">
        <v>77</v>
      </c>
    </row>
    <row r="262" spans="2:9" x14ac:dyDescent="0.2">
      <c r="B262" s="179">
        <v>44819</v>
      </c>
      <c r="C262" s="180" t="s">
        <v>76</v>
      </c>
      <c r="E262" s="179">
        <v>45184</v>
      </c>
      <c r="F262" s="180" t="s">
        <v>77</v>
      </c>
      <c r="H262" s="179">
        <v>45549</v>
      </c>
      <c r="I262" s="180" t="s">
        <v>78</v>
      </c>
    </row>
    <row r="263" spans="2:9" x14ac:dyDescent="0.2">
      <c r="B263" s="179">
        <v>44820</v>
      </c>
      <c r="C263" s="180" t="s">
        <v>77</v>
      </c>
      <c r="E263" s="179">
        <v>45185</v>
      </c>
      <c r="F263" s="180" t="s">
        <v>78</v>
      </c>
      <c r="H263" s="179">
        <v>45550</v>
      </c>
      <c r="I263" s="180" t="s">
        <v>79</v>
      </c>
    </row>
    <row r="264" spans="2:9" x14ac:dyDescent="0.2">
      <c r="B264" s="179">
        <v>44821</v>
      </c>
      <c r="C264" s="180" t="s">
        <v>78</v>
      </c>
      <c r="E264" s="179">
        <v>45186</v>
      </c>
      <c r="F264" s="180" t="s">
        <v>79</v>
      </c>
      <c r="H264" s="179">
        <v>45551</v>
      </c>
      <c r="I264" s="180" t="s">
        <v>80</v>
      </c>
    </row>
    <row r="265" spans="2:9" x14ac:dyDescent="0.2">
      <c r="B265" s="179">
        <v>44822</v>
      </c>
      <c r="C265" s="180" t="s">
        <v>79</v>
      </c>
      <c r="E265" s="179">
        <v>45187</v>
      </c>
      <c r="F265" s="180" t="s">
        <v>80</v>
      </c>
      <c r="H265" s="179">
        <v>45552</v>
      </c>
      <c r="I265" s="180" t="s">
        <v>81</v>
      </c>
    </row>
    <row r="266" spans="2:9" x14ac:dyDescent="0.2">
      <c r="B266" s="179">
        <v>44823</v>
      </c>
      <c r="C266" s="180" t="s">
        <v>80</v>
      </c>
      <c r="E266" s="179">
        <v>45188</v>
      </c>
      <c r="F266" s="180" t="s">
        <v>81</v>
      </c>
      <c r="H266" s="179">
        <v>45553</v>
      </c>
      <c r="I266" s="180" t="s">
        <v>75</v>
      </c>
    </row>
    <row r="267" spans="2:9" x14ac:dyDescent="0.2">
      <c r="B267" s="179">
        <v>44824</v>
      </c>
      <c r="C267" s="180" t="s">
        <v>81</v>
      </c>
      <c r="E267" s="179">
        <v>45189</v>
      </c>
      <c r="F267" s="180" t="s">
        <v>75</v>
      </c>
      <c r="H267" s="179">
        <v>45554</v>
      </c>
      <c r="I267" s="180" t="s">
        <v>76</v>
      </c>
    </row>
    <row r="268" spans="2:9" x14ac:dyDescent="0.2">
      <c r="B268" s="179">
        <v>44825</v>
      </c>
      <c r="C268" s="180" t="s">
        <v>75</v>
      </c>
      <c r="E268" s="179">
        <v>45190</v>
      </c>
      <c r="F268" s="180" t="s">
        <v>76</v>
      </c>
      <c r="H268" s="179">
        <v>45555</v>
      </c>
      <c r="I268" s="180" t="s">
        <v>77</v>
      </c>
    </row>
    <row r="269" spans="2:9" x14ac:dyDescent="0.2">
      <c r="B269" s="179">
        <v>44826</v>
      </c>
      <c r="C269" s="180" t="s">
        <v>76</v>
      </c>
      <c r="E269" s="179">
        <v>45191</v>
      </c>
      <c r="F269" s="180" t="s">
        <v>77</v>
      </c>
      <c r="H269" s="179">
        <v>45556</v>
      </c>
      <c r="I269" s="180" t="s">
        <v>78</v>
      </c>
    </row>
    <row r="270" spans="2:9" x14ac:dyDescent="0.2">
      <c r="B270" s="179">
        <v>44827</v>
      </c>
      <c r="C270" s="180" t="s">
        <v>77</v>
      </c>
      <c r="E270" s="179">
        <v>45192</v>
      </c>
      <c r="F270" s="180" t="s">
        <v>78</v>
      </c>
      <c r="H270" s="179">
        <v>45557</v>
      </c>
      <c r="I270" s="180" t="s">
        <v>79</v>
      </c>
    </row>
    <row r="271" spans="2:9" x14ac:dyDescent="0.2">
      <c r="B271" s="179">
        <v>44828</v>
      </c>
      <c r="C271" s="180" t="s">
        <v>78</v>
      </c>
      <c r="E271" s="179">
        <v>45193</v>
      </c>
      <c r="F271" s="180" t="s">
        <v>79</v>
      </c>
      <c r="H271" s="179">
        <v>45558</v>
      </c>
      <c r="I271" s="180" t="s">
        <v>80</v>
      </c>
    </row>
    <row r="272" spans="2:9" x14ac:dyDescent="0.2">
      <c r="B272" s="179">
        <v>44829</v>
      </c>
      <c r="C272" s="180" t="s">
        <v>79</v>
      </c>
      <c r="E272" s="179">
        <v>45194</v>
      </c>
      <c r="F272" s="180" t="s">
        <v>80</v>
      </c>
      <c r="H272" s="179">
        <v>45559</v>
      </c>
      <c r="I272" s="180" t="s">
        <v>81</v>
      </c>
    </row>
    <row r="273" spans="2:9" x14ac:dyDescent="0.2">
      <c r="B273" s="179">
        <v>44830</v>
      </c>
      <c r="C273" s="180" t="s">
        <v>80</v>
      </c>
      <c r="E273" s="179">
        <v>45195</v>
      </c>
      <c r="F273" s="180" t="s">
        <v>81</v>
      </c>
      <c r="H273" s="179">
        <v>45560</v>
      </c>
      <c r="I273" s="180" t="s">
        <v>75</v>
      </c>
    </row>
    <row r="274" spans="2:9" x14ac:dyDescent="0.2">
      <c r="B274" s="179">
        <v>44831</v>
      </c>
      <c r="C274" s="180" t="s">
        <v>81</v>
      </c>
      <c r="E274" s="179">
        <v>45196</v>
      </c>
      <c r="F274" s="180" t="s">
        <v>75</v>
      </c>
      <c r="H274" s="179">
        <v>45561</v>
      </c>
      <c r="I274" s="180" t="s">
        <v>76</v>
      </c>
    </row>
    <row r="275" spans="2:9" x14ac:dyDescent="0.2">
      <c r="B275" s="179">
        <v>44832</v>
      </c>
      <c r="C275" s="180" t="s">
        <v>75</v>
      </c>
      <c r="E275" s="179">
        <v>45197</v>
      </c>
      <c r="F275" s="180" t="s">
        <v>76</v>
      </c>
      <c r="H275" s="179">
        <v>45562</v>
      </c>
      <c r="I275" s="180" t="s">
        <v>77</v>
      </c>
    </row>
    <row r="276" spans="2:9" x14ac:dyDescent="0.2">
      <c r="B276" s="179">
        <v>44833</v>
      </c>
      <c r="C276" s="180" t="s">
        <v>76</v>
      </c>
      <c r="E276" s="179">
        <v>45198</v>
      </c>
      <c r="F276" s="180" t="s">
        <v>77</v>
      </c>
      <c r="H276" s="179">
        <v>45563</v>
      </c>
      <c r="I276" s="180" t="s">
        <v>78</v>
      </c>
    </row>
    <row r="277" spans="2:9" x14ac:dyDescent="0.2">
      <c r="B277" s="179">
        <v>44834</v>
      </c>
      <c r="C277" s="180" t="s">
        <v>77</v>
      </c>
      <c r="E277" s="179">
        <v>45199</v>
      </c>
      <c r="F277" s="180" t="s">
        <v>78</v>
      </c>
      <c r="H277" s="179">
        <v>45564</v>
      </c>
      <c r="I277" s="180" t="s">
        <v>79</v>
      </c>
    </row>
    <row r="278" spans="2:9" x14ac:dyDescent="0.2">
      <c r="B278" s="179">
        <v>44835</v>
      </c>
      <c r="C278" s="180" t="s">
        <v>78</v>
      </c>
      <c r="E278" s="179">
        <v>45200</v>
      </c>
      <c r="F278" s="180" t="s">
        <v>79</v>
      </c>
      <c r="H278" s="179">
        <v>45565</v>
      </c>
      <c r="I278" s="180" t="s">
        <v>80</v>
      </c>
    </row>
    <row r="279" spans="2:9" x14ac:dyDescent="0.2">
      <c r="B279" s="179">
        <v>44836</v>
      </c>
      <c r="C279" s="180" t="s">
        <v>79</v>
      </c>
      <c r="E279" s="179">
        <v>45201</v>
      </c>
      <c r="F279" s="180" t="s">
        <v>80</v>
      </c>
      <c r="H279" s="179">
        <v>45566</v>
      </c>
      <c r="I279" s="180" t="s">
        <v>81</v>
      </c>
    </row>
    <row r="280" spans="2:9" x14ac:dyDescent="0.2">
      <c r="B280" s="179">
        <v>44837</v>
      </c>
      <c r="C280" s="180" t="s">
        <v>80</v>
      </c>
      <c r="E280" s="179">
        <v>45202</v>
      </c>
      <c r="F280" s="180" t="s">
        <v>81</v>
      </c>
      <c r="H280" s="179">
        <v>45567</v>
      </c>
      <c r="I280" s="180" t="s">
        <v>75</v>
      </c>
    </row>
    <row r="281" spans="2:9" x14ac:dyDescent="0.2">
      <c r="B281" s="179">
        <v>44838</v>
      </c>
      <c r="C281" s="180" t="s">
        <v>81</v>
      </c>
      <c r="E281" s="179">
        <v>45203</v>
      </c>
      <c r="F281" s="180" t="s">
        <v>75</v>
      </c>
      <c r="H281" s="179">
        <v>45568</v>
      </c>
      <c r="I281" s="180" t="s">
        <v>76</v>
      </c>
    </row>
    <row r="282" spans="2:9" x14ac:dyDescent="0.2">
      <c r="B282" s="179">
        <v>44839</v>
      </c>
      <c r="C282" s="180" t="s">
        <v>75</v>
      </c>
      <c r="E282" s="179">
        <v>45204</v>
      </c>
      <c r="F282" s="180" t="s">
        <v>76</v>
      </c>
      <c r="H282" s="179">
        <v>45569</v>
      </c>
      <c r="I282" s="180" t="s">
        <v>77</v>
      </c>
    </row>
    <row r="283" spans="2:9" x14ac:dyDescent="0.2">
      <c r="B283" s="179">
        <v>44840</v>
      </c>
      <c r="C283" s="180" t="s">
        <v>76</v>
      </c>
      <c r="E283" s="179">
        <v>45205</v>
      </c>
      <c r="F283" s="180" t="s">
        <v>77</v>
      </c>
      <c r="H283" s="179">
        <v>45570</v>
      </c>
      <c r="I283" s="180" t="s">
        <v>78</v>
      </c>
    </row>
    <row r="284" spans="2:9" x14ac:dyDescent="0.2">
      <c r="B284" s="179">
        <v>44841</v>
      </c>
      <c r="C284" s="180" t="s">
        <v>77</v>
      </c>
      <c r="E284" s="179">
        <v>45206</v>
      </c>
      <c r="F284" s="180" t="s">
        <v>78</v>
      </c>
      <c r="H284" s="179">
        <v>45571</v>
      </c>
      <c r="I284" s="180" t="s">
        <v>79</v>
      </c>
    </row>
    <row r="285" spans="2:9" x14ac:dyDescent="0.2">
      <c r="B285" s="179">
        <v>44842</v>
      </c>
      <c r="C285" s="180" t="s">
        <v>78</v>
      </c>
      <c r="E285" s="179">
        <v>45207</v>
      </c>
      <c r="F285" s="180" t="s">
        <v>79</v>
      </c>
      <c r="H285" s="179">
        <v>45572</v>
      </c>
      <c r="I285" s="180" t="s">
        <v>80</v>
      </c>
    </row>
    <row r="286" spans="2:9" x14ac:dyDescent="0.2">
      <c r="B286" s="179">
        <v>44843</v>
      </c>
      <c r="C286" s="180" t="s">
        <v>79</v>
      </c>
      <c r="E286" s="179">
        <v>45208</v>
      </c>
      <c r="F286" s="180" t="s">
        <v>80</v>
      </c>
      <c r="H286" s="179">
        <v>45573</v>
      </c>
      <c r="I286" s="180" t="s">
        <v>81</v>
      </c>
    </row>
    <row r="287" spans="2:9" x14ac:dyDescent="0.2">
      <c r="B287" s="179">
        <v>44844</v>
      </c>
      <c r="C287" s="180" t="s">
        <v>80</v>
      </c>
      <c r="E287" s="179">
        <v>45209</v>
      </c>
      <c r="F287" s="180" t="s">
        <v>81</v>
      </c>
      <c r="H287" s="179">
        <v>45574</v>
      </c>
      <c r="I287" s="180" t="s">
        <v>75</v>
      </c>
    </row>
    <row r="288" spans="2:9" x14ac:dyDescent="0.2">
      <c r="B288" s="179">
        <v>44845</v>
      </c>
      <c r="C288" s="180" t="s">
        <v>81</v>
      </c>
      <c r="E288" s="179">
        <v>45210</v>
      </c>
      <c r="F288" s="180" t="s">
        <v>75</v>
      </c>
      <c r="H288" s="179">
        <v>45575</v>
      </c>
      <c r="I288" s="180" t="s">
        <v>76</v>
      </c>
    </row>
    <row r="289" spans="2:9" x14ac:dyDescent="0.2">
      <c r="B289" s="179">
        <v>44846</v>
      </c>
      <c r="C289" s="180" t="s">
        <v>75</v>
      </c>
      <c r="E289" s="179">
        <v>45211</v>
      </c>
      <c r="F289" s="180" t="s">
        <v>76</v>
      </c>
      <c r="H289" s="179">
        <v>45576</v>
      </c>
      <c r="I289" s="180" t="s">
        <v>77</v>
      </c>
    </row>
    <row r="290" spans="2:9" x14ac:dyDescent="0.2">
      <c r="B290" s="179">
        <v>44847</v>
      </c>
      <c r="C290" s="180" t="s">
        <v>76</v>
      </c>
      <c r="E290" s="179">
        <v>45212</v>
      </c>
      <c r="F290" s="180" t="s">
        <v>77</v>
      </c>
      <c r="H290" s="179">
        <v>45577</v>
      </c>
      <c r="I290" s="180" t="s">
        <v>78</v>
      </c>
    </row>
    <row r="291" spans="2:9" x14ac:dyDescent="0.2">
      <c r="B291" s="179">
        <v>44848</v>
      </c>
      <c r="C291" s="180" t="s">
        <v>77</v>
      </c>
      <c r="E291" s="179">
        <v>45213</v>
      </c>
      <c r="F291" s="180" t="s">
        <v>78</v>
      </c>
      <c r="H291" s="179">
        <v>45578</v>
      </c>
      <c r="I291" s="180" t="s">
        <v>79</v>
      </c>
    </row>
    <row r="292" spans="2:9" x14ac:dyDescent="0.2">
      <c r="B292" s="179">
        <v>44849</v>
      </c>
      <c r="C292" s="180" t="s">
        <v>78</v>
      </c>
      <c r="E292" s="179">
        <v>45214</v>
      </c>
      <c r="F292" s="180" t="s">
        <v>79</v>
      </c>
      <c r="H292" s="179">
        <v>45579</v>
      </c>
      <c r="I292" s="180" t="s">
        <v>80</v>
      </c>
    </row>
    <row r="293" spans="2:9" x14ac:dyDescent="0.2">
      <c r="B293" s="179">
        <v>44850</v>
      </c>
      <c r="C293" s="180" t="s">
        <v>79</v>
      </c>
      <c r="E293" s="179">
        <v>45215</v>
      </c>
      <c r="F293" s="180" t="s">
        <v>80</v>
      </c>
      <c r="H293" s="179">
        <v>45580</v>
      </c>
      <c r="I293" s="180" t="s">
        <v>81</v>
      </c>
    </row>
    <row r="294" spans="2:9" x14ac:dyDescent="0.2">
      <c r="B294" s="179">
        <v>44851</v>
      </c>
      <c r="C294" s="180" t="s">
        <v>80</v>
      </c>
      <c r="E294" s="179">
        <v>45216</v>
      </c>
      <c r="F294" s="180" t="s">
        <v>81</v>
      </c>
      <c r="H294" s="179">
        <v>45581</v>
      </c>
      <c r="I294" s="180" t="s">
        <v>75</v>
      </c>
    </row>
    <row r="295" spans="2:9" x14ac:dyDescent="0.2">
      <c r="B295" s="179">
        <v>44852</v>
      </c>
      <c r="C295" s="180" t="s">
        <v>81</v>
      </c>
      <c r="E295" s="179">
        <v>45217</v>
      </c>
      <c r="F295" s="180" t="s">
        <v>75</v>
      </c>
      <c r="H295" s="179">
        <v>45582</v>
      </c>
      <c r="I295" s="180" t="s">
        <v>76</v>
      </c>
    </row>
    <row r="296" spans="2:9" x14ac:dyDescent="0.2">
      <c r="B296" s="179">
        <v>44853</v>
      </c>
      <c r="C296" s="180" t="s">
        <v>75</v>
      </c>
      <c r="E296" s="179">
        <v>45218</v>
      </c>
      <c r="F296" s="180" t="s">
        <v>76</v>
      </c>
      <c r="H296" s="179">
        <v>45583</v>
      </c>
      <c r="I296" s="180" t="s">
        <v>77</v>
      </c>
    </row>
    <row r="297" spans="2:9" x14ac:dyDescent="0.2">
      <c r="B297" s="179">
        <v>44854</v>
      </c>
      <c r="C297" s="180" t="s">
        <v>76</v>
      </c>
      <c r="E297" s="179">
        <v>45219</v>
      </c>
      <c r="F297" s="180" t="s">
        <v>77</v>
      </c>
      <c r="H297" s="179">
        <v>45584</v>
      </c>
      <c r="I297" s="180" t="s">
        <v>78</v>
      </c>
    </row>
    <row r="298" spans="2:9" x14ac:dyDescent="0.2">
      <c r="B298" s="179">
        <v>44855</v>
      </c>
      <c r="C298" s="180" t="s">
        <v>77</v>
      </c>
      <c r="E298" s="179">
        <v>45220</v>
      </c>
      <c r="F298" s="180" t="s">
        <v>78</v>
      </c>
      <c r="H298" s="179">
        <v>45585</v>
      </c>
      <c r="I298" s="180" t="s">
        <v>79</v>
      </c>
    </row>
    <row r="299" spans="2:9" x14ac:dyDescent="0.2">
      <c r="B299" s="179">
        <v>44856</v>
      </c>
      <c r="C299" s="180" t="s">
        <v>78</v>
      </c>
      <c r="E299" s="179">
        <v>45221</v>
      </c>
      <c r="F299" s="180" t="s">
        <v>79</v>
      </c>
      <c r="H299" s="179">
        <v>45586</v>
      </c>
      <c r="I299" s="180" t="s">
        <v>80</v>
      </c>
    </row>
    <row r="300" spans="2:9" x14ac:dyDescent="0.2">
      <c r="B300" s="179">
        <v>44857</v>
      </c>
      <c r="C300" s="180" t="s">
        <v>79</v>
      </c>
      <c r="E300" s="179">
        <v>45222</v>
      </c>
      <c r="F300" s="180" t="s">
        <v>80</v>
      </c>
      <c r="H300" s="179">
        <v>45587</v>
      </c>
      <c r="I300" s="180" t="s">
        <v>81</v>
      </c>
    </row>
    <row r="301" spans="2:9" x14ac:dyDescent="0.2">
      <c r="B301" s="179">
        <v>44858</v>
      </c>
      <c r="C301" s="180" t="s">
        <v>80</v>
      </c>
      <c r="E301" s="179">
        <v>45223</v>
      </c>
      <c r="F301" s="180" t="s">
        <v>81</v>
      </c>
      <c r="H301" s="179">
        <v>45588</v>
      </c>
      <c r="I301" s="180" t="s">
        <v>75</v>
      </c>
    </row>
    <row r="302" spans="2:9" x14ac:dyDescent="0.2">
      <c r="B302" s="179">
        <v>44859</v>
      </c>
      <c r="C302" s="180" t="s">
        <v>81</v>
      </c>
      <c r="E302" s="179">
        <v>45224</v>
      </c>
      <c r="F302" s="180" t="s">
        <v>75</v>
      </c>
      <c r="H302" s="179">
        <v>45589</v>
      </c>
      <c r="I302" s="180" t="s">
        <v>76</v>
      </c>
    </row>
    <row r="303" spans="2:9" x14ac:dyDescent="0.2">
      <c r="B303" s="179">
        <v>44860</v>
      </c>
      <c r="C303" s="180" t="s">
        <v>75</v>
      </c>
      <c r="E303" s="179">
        <v>45225</v>
      </c>
      <c r="F303" s="180" t="s">
        <v>76</v>
      </c>
      <c r="H303" s="179">
        <v>45590</v>
      </c>
      <c r="I303" s="180" t="s">
        <v>77</v>
      </c>
    </row>
    <row r="304" spans="2:9" x14ac:dyDescent="0.2">
      <c r="B304" s="179">
        <v>44861</v>
      </c>
      <c r="C304" s="180" t="s">
        <v>76</v>
      </c>
      <c r="E304" s="179">
        <v>45226</v>
      </c>
      <c r="F304" s="180" t="s">
        <v>77</v>
      </c>
      <c r="H304" s="179">
        <v>45591</v>
      </c>
      <c r="I304" s="180" t="s">
        <v>78</v>
      </c>
    </row>
    <row r="305" spans="2:9" x14ac:dyDescent="0.2">
      <c r="B305" s="179">
        <v>44862</v>
      </c>
      <c r="C305" s="180" t="s">
        <v>77</v>
      </c>
      <c r="E305" s="179">
        <v>45227</v>
      </c>
      <c r="F305" s="180" t="s">
        <v>78</v>
      </c>
      <c r="H305" s="179">
        <v>45592</v>
      </c>
      <c r="I305" s="180" t="s">
        <v>79</v>
      </c>
    </row>
    <row r="306" spans="2:9" x14ac:dyDescent="0.2">
      <c r="B306" s="179">
        <v>44863</v>
      </c>
      <c r="C306" s="180" t="s">
        <v>78</v>
      </c>
      <c r="E306" s="179">
        <v>45228</v>
      </c>
      <c r="F306" s="180" t="s">
        <v>79</v>
      </c>
      <c r="H306" s="179">
        <v>45593</v>
      </c>
      <c r="I306" s="180" t="s">
        <v>80</v>
      </c>
    </row>
    <row r="307" spans="2:9" x14ac:dyDescent="0.2">
      <c r="B307" s="179">
        <v>44864</v>
      </c>
      <c r="C307" s="180" t="s">
        <v>79</v>
      </c>
      <c r="E307" s="179">
        <v>45229</v>
      </c>
      <c r="F307" s="180" t="s">
        <v>80</v>
      </c>
      <c r="H307" s="179">
        <v>45594</v>
      </c>
      <c r="I307" s="180" t="s">
        <v>81</v>
      </c>
    </row>
    <row r="308" spans="2:9" x14ac:dyDescent="0.2">
      <c r="B308" s="179">
        <v>44865</v>
      </c>
      <c r="C308" s="180" t="s">
        <v>80</v>
      </c>
      <c r="E308" s="179">
        <v>45230</v>
      </c>
      <c r="F308" s="180" t="s">
        <v>81</v>
      </c>
      <c r="H308" s="179">
        <v>45595</v>
      </c>
      <c r="I308" s="180" t="s">
        <v>75</v>
      </c>
    </row>
    <row r="309" spans="2:9" x14ac:dyDescent="0.2">
      <c r="B309" s="179">
        <v>44866</v>
      </c>
      <c r="C309" s="180" t="s">
        <v>81</v>
      </c>
      <c r="E309" s="179">
        <v>45231</v>
      </c>
      <c r="F309" s="180" t="s">
        <v>75</v>
      </c>
      <c r="H309" s="179">
        <v>45596</v>
      </c>
      <c r="I309" s="180" t="s">
        <v>76</v>
      </c>
    </row>
    <row r="310" spans="2:9" x14ac:dyDescent="0.2">
      <c r="B310" s="179">
        <v>44867</v>
      </c>
      <c r="C310" s="180" t="s">
        <v>75</v>
      </c>
      <c r="E310" s="179">
        <v>45232</v>
      </c>
      <c r="F310" s="180" t="s">
        <v>76</v>
      </c>
      <c r="H310" s="179">
        <v>45597</v>
      </c>
      <c r="I310" s="180" t="s">
        <v>77</v>
      </c>
    </row>
    <row r="311" spans="2:9" x14ac:dyDescent="0.2">
      <c r="B311" s="179">
        <v>44868</v>
      </c>
      <c r="C311" s="180" t="s">
        <v>76</v>
      </c>
      <c r="E311" s="179">
        <v>45233</v>
      </c>
      <c r="F311" s="180" t="s">
        <v>77</v>
      </c>
      <c r="H311" s="179">
        <v>45598</v>
      </c>
      <c r="I311" s="180" t="s">
        <v>78</v>
      </c>
    </row>
    <row r="312" spans="2:9" x14ac:dyDescent="0.2">
      <c r="B312" s="179">
        <v>44869</v>
      </c>
      <c r="C312" s="180" t="s">
        <v>77</v>
      </c>
      <c r="E312" s="179">
        <v>45234</v>
      </c>
      <c r="F312" s="180" t="s">
        <v>78</v>
      </c>
      <c r="H312" s="179">
        <v>45599</v>
      </c>
      <c r="I312" s="180" t="s">
        <v>79</v>
      </c>
    </row>
    <row r="313" spans="2:9" x14ac:dyDescent="0.2">
      <c r="B313" s="179">
        <v>44870</v>
      </c>
      <c r="C313" s="180" t="s">
        <v>78</v>
      </c>
      <c r="E313" s="179">
        <v>45235</v>
      </c>
      <c r="F313" s="180" t="s">
        <v>79</v>
      </c>
      <c r="H313" s="179">
        <v>45600</v>
      </c>
      <c r="I313" s="180" t="s">
        <v>80</v>
      </c>
    </row>
    <row r="314" spans="2:9" x14ac:dyDescent="0.2">
      <c r="B314" s="179">
        <v>44871</v>
      </c>
      <c r="C314" s="180" t="s">
        <v>79</v>
      </c>
      <c r="E314" s="179">
        <v>45236</v>
      </c>
      <c r="F314" s="180" t="s">
        <v>80</v>
      </c>
      <c r="H314" s="179">
        <v>45601</v>
      </c>
      <c r="I314" s="180" t="s">
        <v>81</v>
      </c>
    </row>
    <row r="315" spans="2:9" x14ac:dyDescent="0.2">
      <c r="B315" s="179">
        <v>44872</v>
      </c>
      <c r="C315" s="180" t="s">
        <v>80</v>
      </c>
      <c r="E315" s="179">
        <v>45237</v>
      </c>
      <c r="F315" s="180" t="s">
        <v>81</v>
      </c>
      <c r="H315" s="179">
        <v>45602</v>
      </c>
      <c r="I315" s="180" t="s">
        <v>75</v>
      </c>
    </row>
    <row r="316" spans="2:9" x14ac:dyDescent="0.2">
      <c r="B316" s="179">
        <v>44873</v>
      </c>
      <c r="C316" s="180" t="s">
        <v>81</v>
      </c>
      <c r="E316" s="179">
        <v>45238</v>
      </c>
      <c r="F316" s="180" t="s">
        <v>75</v>
      </c>
      <c r="H316" s="179">
        <v>45603</v>
      </c>
      <c r="I316" s="180" t="s">
        <v>76</v>
      </c>
    </row>
    <row r="317" spans="2:9" x14ac:dyDescent="0.2">
      <c r="B317" s="179">
        <v>44874</v>
      </c>
      <c r="C317" s="180" t="s">
        <v>75</v>
      </c>
      <c r="E317" s="179">
        <v>45239</v>
      </c>
      <c r="F317" s="180" t="s">
        <v>76</v>
      </c>
      <c r="H317" s="179">
        <v>45604</v>
      </c>
      <c r="I317" s="180" t="s">
        <v>77</v>
      </c>
    </row>
    <row r="318" spans="2:9" x14ac:dyDescent="0.2">
      <c r="B318" s="179">
        <v>44875</v>
      </c>
      <c r="C318" s="180" t="s">
        <v>76</v>
      </c>
      <c r="E318" s="179">
        <v>45240</v>
      </c>
      <c r="F318" s="180" t="s">
        <v>77</v>
      </c>
      <c r="H318" s="179">
        <v>45605</v>
      </c>
      <c r="I318" s="180" t="s">
        <v>78</v>
      </c>
    </row>
    <row r="319" spans="2:9" x14ac:dyDescent="0.2">
      <c r="B319" s="179">
        <v>44876</v>
      </c>
      <c r="C319" s="180" t="s">
        <v>77</v>
      </c>
      <c r="E319" s="179">
        <v>45241</v>
      </c>
      <c r="F319" s="180" t="s">
        <v>78</v>
      </c>
      <c r="H319" s="179">
        <v>45606</v>
      </c>
      <c r="I319" s="180" t="s">
        <v>79</v>
      </c>
    </row>
    <row r="320" spans="2:9" x14ac:dyDescent="0.2">
      <c r="B320" s="179">
        <v>44877</v>
      </c>
      <c r="C320" s="180" t="s">
        <v>78</v>
      </c>
      <c r="E320" s="179">
        <v>45242</v>
      </c>
      <c r="F320" s="180" t="s">
        <v>79</v>
      </c>
      <c r="H320" s="179">
        <v>45607</v>
      </c>
      <c r="I320" s="180" t="s">
        <v>80</v>
      </c>
    </row>
    <row r="321" spans="2:9" x14ac:dyDescent="0.2">
      <c r="B321" s="179">
        <v>44878</v>
      </c>
      <c r="C321" s="180" t="s">
        <v>79</v>
      </c>
      <c r="E321" s="179">
        <v>45243</v>
      </c>
      <c r="F321" s="180" t="s">
        <v>80</v>
      </c>
      <c r="H321" s="179">
        <v>45608</v>
      </c>
      <c r="I321" s="180" t="s">
        <v>81</v>
      </c>
    </row>
    <row r="322" spans="2:9" x14ac:dyDescent="0.2">
      <c r="B322" s="179">
        <v>44879</v>
      </c>
      <c r="C322" s="180" t="s">
        <v>80</v>
      </c>
      <c r="E322" s="179">
        <v>45244</v>
      </c>
      <c r="F322" s="180" t="s">
        <v>81</v>
      </c>
      <c r="H322" s="179">
        <v>45609</v>
      </c>
      <c r="I322" s="180" t="s">
        <v>75</v>
      </c>
    </row>
    <row r="323" spans="2:9" x14ac:dyDescent="0.2">
      <c r="B323" s="179">
        <v>44880</v>
      </c>
      <c r="C323" s="180" t="s">
        <v>81</v>
      </c>
      <c r="E323" s="179">
        <v>45245</v>
      </c>
      <c r="F323" s="180" t="s">
        <v>75</v>
      </c>
      <c r="H323" s="179">
        <v>45610</v>
      </c>
      <c r="I323" s="180" t="s">
        <v>76</v>
      </c>
    </row>
    <row r="324" spans="2:9" x14ac:dyDescent="0.2">
      <c r="B324" s="179">
        <v>44881</v>
      </c>
      <c r="C324" s="180" t="s">
        <v>75</v>
      </c>
      <c r="E324" s="179">
        <v>45246</v>
      </c>
      <c r="F324" s="180" t="s">
        <v>76</v>
      </c>
      <c r="H324" s="179">
        <v>45611</v>
      </c>
      <c r="I324" s="180" t="s">
        <v>77</v>
      </c>
    </row>
    <row r="325" spans="2:9" x14ac:dyDescent="0.2">
      <c r="B325" s="179">
        <v>44882</v>
      </c>
      <c r="C325" s="180" t="s">
        <v>76</v>
      </c>
      <c r="E325" s="179">
        <v>45247</v>
      </c>
      <c r="F325" s="180" t="s">
        <v>77</v>
      </c>
      <c r="H325" s="179">
        <v>45612</v>
      </c>
      <c r="I325" s="180" t="s">
        <v>78</v>
      </c>
    </row>
    <row r="326" spans="2:9" x14ac:dyDescent="0.2">
      <c r="B326" s="179">
        <v>44883</v>
      </c>
      <c r="C326" s="180" t="s">
        <v>77</v>
      </c>
      <c r="E326" s="179">
        <v>45248</v>
      </c>
      <c r="F326" s="180" t="s">
        <v>78</v>
      </c>
      <c r="H326" s="179">
        <v>45613</v>
      </c>
      <c r="I326" s="180" t="s">
        <v>79</v>
      </c>
    </row>
    <row r="327" spans="2:9" x14ac:dyDescent="0.2">
      <c r="B327" s="179">
        <v>44884</v>
      </c>
      <c r="C327" s="180" t="s">
        <v>78</v>
      </c>
      <c r="E327" s="179">
        <v>45249</v>
      </c>
      <c r="F327" s="180" t="s">
        <v>79</v>
      </c>
      <c r="H327" s="179">
        <v>45614</v>
      </c>
      <c r="I327" s="180" t="s">
        <v>80</v>
      </c>
    </row>
    <row r="328" spans="2:9" x14ac:dyDescent="0.2">
      <c r="B328" s="179">
        <v>44885</v>
      </c>
      <c r="C328" s="180" t="s">
        <v>79</v>
      </c>
      <c r="E328" s="179">
        <v>45250</v>
      </c>
      <c r="F328" s="180" t="s">
        <v>80</v>
      </c>
      <c r="H328" s="179">
        <v>45615</v>
      </c>
      <c r="I328" s="180" t="s">
        <v>81</v>
      </c>
    </row>
    <row r="329" spans="2:9" x14ac:dyDescent="0.2">
      <c r="B329" s="179">
        <v>44886</v>
      </c>
      <c r="C329" s="180" t="s">
        <v>80</v>
      </c>
      <c r="E329" s="179">
        <v>45251</v>
      </c>
      <c r="F329" s="180" t="s">
        <v>81</v>
      </c>
      <c r="H329" s="179">
        <v>45616</v>
      </c>
      <c r="I329" s="180" t="s">
        <v>75</v>
      </c>
    </row>
    <row r="330" spans="2:9" x14ac:dyDescent="0.2">
      <c r="B330" s="179">
        <v>44887</v>
      </c>
      <c r="C330" s="180" t="s">
        <v>81</v>
      </c>
      <c r="E330" s="179">
        <v>45252</v>
      </c>
      <c r="F330" s="180" t="s">
        <v>75</v>
      </c>
      <c r="H330" s="179">
        <v>45617</v>
      </c>
      <c r="I330" s="180" t="s">
        <v>76</v>
      </c>
    </row>
    <row r="331" spans="2:9" x14ac:dyDescent="0.2">
      <c r="B331" s="179">
        <v>44888</v>
      </c>
      <c r="C331" s="180" t="s">
        <v>75</v>
      </c>
      <c r="E331" s="179">
        <v>45253</v>
      </c>
      <c r="F331" s="180" t="s">
        <v>76</v>
      </c>
      <c r="H331" s="179">
        <v>45618</v>
      </c>
      <c r="I331" s="180" t="s">
        <v>77</v>
      </c>
    </row>
    <row r="332" spans="2:9" x14ac:dyDescent="0.2">
      <c r="B332" s="179">
        <v>44889</v>
      </c>
      <c r="C332" s="180" t="s">
        <v>76</v>
      </c>
      <c r="E332" s="179">
        <v>45254</v>
      </c>
      <c r="F332" s="180" t="s">
        <v>77</v>
      </c>
      <c r="H332" s="179">
        <v>45619</v>
      </c>
      <c r="I332" s="180" t="s">
        <v>78</v>
      </c>
    </row>
    <row r="333" spans="2:9" x14ac:dyDescent="0.2">
      <c r="B333" s="179">
        <v>44890</v>
      </c>
      <c r="C333" s="180" t="s">
        <v>77</v>
      </c>
      <c r="E333" s="179">
        <v>45255</v>
      </c>
      <c r="F333" s="180" t="s">
        <v>78</v>
      </c>
      <c r="H333" s="179">
        <v>45620</v>
      </c>
      <c r="I333" s="180" t="s">
        <v>79</v>
      </c>
    </row>
    <row r="334" spans="2:9" x14ac:dyDescent="0.2">
      <c r="B334" s="179">
        <v>44891</v>
      </c>
      <c r="C334" s="180" t="s">
        <v>78</v>
      </c>
      <c r="E334" s="179">
        <v>45256</v>
      </c>
      <c r="F334" s="180" t="s">
        <v>79</v>
      </c>
      <c r="H334" s="179">
        <v>45621</v>
      </c>
      <c r="I334" s="180" t="s">
        <v>80</v>
      </c>
    </row>
    <row r="335" spans="2:9" x14ac:dyDescent="0.2">
      <c r="B335" s="179">
        <v>44892</v>
      </c>
      <c r="C335" s="180" t="s">
        <v>79</v>
      </c>
      <c r="E335" s="179">
        <v>45257</v>
      </c>
      <c r="F335" s="180" t="s">
        <v>80</v>
      </c>
      <c r="H335" s="179">
        <v>45622</v>
      </c>
      <c r="I335" s="180" t="s">
        <v>81</v>
      </c>
    </row>
    <row r="336" spans="2:9" x14ac:dyDescent="0.2">
      <c r="B336" s="179">
        <v>44893</v>
      </c>
      <c r="C336" s="180" t="s">
        <v>80</v>
      </c>
      <c r="E336" s="179">
        <v>45258</v>
      </c>
      <c r="F336" s="180" t="s">
        <v>81</v>
      </c>
      <c r="H336" s="179">
        <v>45623</v>
      </c>
      <c r="I336" s="180" t="s">
        <v>75</v>
      </c>
    </row>
    <row r="337" spans="2:9" x14ac:dyDescent="0.2">
      <c r="B337" s="179">
        <v>44894</v>
      </c>
      <c r="C337" s="180" t="s">
        <v>81</v>
      </c>
      <c r="E337" s="179">
        <v>45259</v>
      </c>
      <c r="F337" s="180" t="s">
        <v>75</v>
      </c>
      <c r="H337" s="179">
        <v>45624</v>
      </c>
      <c r="I337" s="180" t="s">
        <v>76</v>
      </c>
    </row>
    <row r="338" spans="2:9" x14ac:dyDescent="0.2">
      <c r="B338" s="179">
        <v>44895</v>
      </c>
      <c r="C338" s="180" t="s">
        <v>75</v>
      </c>
      <c r="E338" s="179">
        <v>45260</v>
      </c>
      <c r="F338" s="180" t="s">
        <v>76</v>
      </c>
      <c r="H338" s="179">
        <v>45625</v>
      </c>
      <c r="I338" s="180" t="s">
        <v>77</v>
      </c>
    </row>
    <row r="339" spans="2:9" x14ac:dyDescent="0.2">
      <c r="B339" s="179">
        <v>44896</v>
      </c>
      <c r="C339" s="180" t="s">
        <v>76</v>
      </c>
      <c r="E339" s="179">
        <v>45261</v>
      </c>
      <c r="F339" s="180" t="s">
        <v>77</v>
      </c>
      <c r="H339" s="179">
        <v>45626</v>
      </c>
      <c r="I339" s="180" t="s">
        <v>78</v>
      </c>
    </row>
    <row r="340" spans="2:9" x14ac:dyDescent="0.2">
      <c r="B340" s="179">
        <v>44897</v>
      </c>
      <c r="C340" s="180" t="s">
        <v>77</v>
      </c>
      <c r="E340" s="179">
        <v>45262</v>
      </c>
      <c r="F340" s="180" t="s">
        <v>78</v>
      </c>
      <c r="H340" s="179">
        <v>45627</v>
      </c>
      <c r="I340" s="180" t="s">
        <v>79</v>
      </c>
    </row>
    <row r="341" spans="2:9" x14ac:dyDescent="0.2">
      <c r="B341" s="179">
        <v>44898</v>
      </c>
      <c r="C341" s="180" t="s">
        <v>78</v>
      </c>
      <c r="E341" s="179">
        <v>45263</v>
      </c>
      <c r="F341" s="180" t="s">
        <v>79</v>
      </c>
      <c r="H341" s="179">
        <v>45628</v>
      </c>
      <c r="I341" s="180" t="s">
        <v>80</v>
      </c>
    </row>
    <row r="342" spans="2:9" x14ac:dyDescent="0.2">
      <c r="B342" s="179">
        <v>44899</v>
      </c>
      <c r="C342" s="180" t="s">
        <v>79</v>
      </c>
      <c r="E342" s="179">
        <v>45264</v>
      </c>
      <c r="F342" s="180" t="s">
        <v>80</v>
      </c>
      <c r="H342" s="179">
        <v>45629</v>
      </c>
      <c r="I342" s="180" t="s">
        <v>81</v>
      </c>
    </row>
    <row r="343" spans="2:9" x14ac:dyDescent="0.2">
      <c r="B343" s="179">
        <v>44900</v>
      </c>
      <c r="C343" s="180" t="s">
        <v>80</v>
      </c>
      <c r="E343" s="179">
        <v>45265</v>
      </c>
      <c r="F343" s="180" t="s">
        <v>81</v>
      </c>
      <c r="H343" s="179">
        <v>45630</v>
      </c>
      <c r="I343" s="180" t="s">
        <v>75</v>
      </c>
    </row>
    <row r="344" spans="2:9" x14ac:dyDescent="0.2">
      <c r="B344" s="179">
        <v>44901</v>
      </c>
      <c r="C344" s="180" t="s">
        <v>81</v>
      </c>
      <c r="E344" s="179">
        <v>45266</v>
      </c>
      <c r="F344" s="180" t="s">
        <v>75</v>
      </c>
      <c r="H344" s="179">
        <v>45631</v>
      </c>
      <c r="I344" s="180" t="s">
        <v>76</v>
      </c>
    </row>
    <row r="345" spans="2:9" x14ac:dyDescent="0.2">
      <c r="B345" s="179">
        <v>44902</v>
      </c>
      <c r="C345" s="180" t="s">
        <v>75</v>
      </c>
      <c r="E345" s="179">
        <v>45267</v>
      </c>
      <c r="F345" s="180" t="s">
        <v>76</v>
      </c>
      <c r="H345" s="179">
        <v>45632</v>
      </c>
      <c r="I345" s="180" t="s">
        <v>77</v>
      </c>
    </row>
    <row r="346" spans="2:9" x14ac:dyDescent="0.2">
      <c r="B346" s="179">
        <v>44903</v>
      </c>
      <c r="C346" s="180" t="s">
        <v>76</v>
      </c>
      <c r="E346" s="179">
        <v>45268</v>
      </c>
      <c r="F346" s="180" t="s">
        <v>77</v>
      </c>
      <c r="H346" s="179">
        <v>45633</v>
      </c>
      <c r="I346" s="180" t="s">
        <v>78</v>
      </c>
    </row>
    <row r="347" spans="2:9" x14ac:dyDescent="0.2">
      <c r="B347" s="179">
        <v>44904</v>
      </c>
      <c r="C347" s="180" t="s">
        <v>77</v>
      </c>
      <c r="E347" s="179">
        <v>45269</v>
      </c>
      <c r="F347" s="180" t="s">
        <v>78</v>
      </c>
      <c r="H347" s="179">
        <v>45634</v>
      </c>
      <c r="I347" s="180" t="s">
        <v>79</v>
      </c>
    </row>
    <row r="348" spans="2:9" x14ac:dyDescent="0.2">
      <c r="B348" s="179">
        <v>44905</v>
      </c>
      <c r="C348" s="180" t="s">
        <v>78</v>
      </c>
      <c r="E348" s="179">
        <v>45270</v>
      </c>
      <c r="F348" s="180" t="s">
        <v>79</v>
      </c>
      <c r="H348" s="179">
        <v>45635</v>
      </c>
      <c r="I348" s="180" t="s">
        <v>80</v>
      </c>
    </row>
    <row r="349" spans="2:9" x14ac:dyDescent="0.2">
      <c r="B349" s="179">
        <v>44906</v>
      </c>
      <c r="C349" s="180" t="s">
        <v>79</v>
      </c>
      <c r="E349" s="179">
        <v>45271</v>
      </c>
      <c r="F349" s="180" t="s">
        <v>80</v>
      </c>
      <c r="H349" s="179">
        <v>45636</v>
      </c>
      <c r="I349" s="180" t="s">
        <v>81</v>
      </c>
    </row>
    <row r="350" spans="2:9" x14ac:dyDescent="0.2">
      <c r="B350" s="179">
        <v>44907</v>
      </c>
      <c r="C350" s="180" t="s">
        <v>80</v>
      </c>
      <c r="E350" s="179">
        <v>45272</v>
      </c>
      <c r="F350" s="180" t="s">
        <v>81</v>
      </c>
      <c r="H350" s="179">
        <v>45637</v>
      </c>
      <c r="I350" s="180" t="s">
        <v>75</v>
      </c>
    </row>
    <row r="351" spans="2:9" x14ac:dyDescent="0.2">
      <c r="B351" s="179">
        <v>44908</v>
      </c>
      <c r="C351" s="180" t="s">
        <v>81</v>
      </c>
      <c r="E351" s="179">
        <v>45273</v>
      </c>
      <c r="F351" s="180" t="s">
        <v>75</v>
      </c>
      <c r="H351" s="179">
        <v>45638</v>
      </c>
      <c r="I351" s="180" t="s">
        <v>76</v>
      </c>
    </row>
    <row r="352" spans="2:9" x14ac:dyDescent="0.2">
      <c r="B352" s="179">
        <v>44909</v>
      </c>
      <c r="C352" s="180" t="s">
        <v>75</v>
      </c>
      <c r="E352" s="179">
        <v>45274</v>
      </c>
      <c r="F352" s="180" t="s">
        <v>76</v>
      </c>
      <c r="H352" s="179">
        <v>45639</v>
      </c>
      <c r="I352" s="180" t="s">
        <v>77</v>
      </c>
    </row>
    <row r="353" spans="2:9" x14ac:dyDescent="0.2">
      <c r="B353" s="179">
        <v>44910</v>
      </c>
      <c r="C353" s="180" t="s">
        <v>76</v>
      </c>
      <c r="E353" s="179">
        <v>45275</v>
      </c>
      <c r="F353" s="180" t="s">
        <v>77</v>
      </c>
      <c r="H353" s="179">
        <v>45640</v>
      </c>
      <c r="I353" s="180" t="s">
        <v>78</v>
      </c>
    </row>
    <row r="354" spans="2:9" x14ac:dyDescent="0.2">
      <c r="B354" s="179">
        <v>44911</v>
      </c>
      <c r="C354" s="180" t="s">
        <v>77</v>
      </c>
      <c r="E354" s="179">
        <v>45276</v>
      </c>
      <c r="F354" s="180" t="s">
        <v>78</v>
      </c>
      <c r="H354" s="179">
        <v>45641</v>
      </c>
      <c r="I354" s="180" t="s">
        <v>79</v>
      </c>
    </row>
    <row r="355" spans="2:9" x14ac:dyDescent="0.2">
      <c r="B355" s="179">
        <v>44912</v>
      </c>
      <c r="C355" s="180" t="s">
        <v>78</v>
      </c>
      <c r="E355" s="179">
        <v>45277</v>
      </c>
      <c r="F355" s="180" t="s">
        <v>79</v>
      </c>
      <c r="H355" s="179">
        <v>45642</v>
      </c>
      <c r="I355" s="180" t="s">
        <v>80</v>
      </c>
    </row>
    <row r="356" spans="2:9" x14ac:dyDescent="0.2">
      <c r="B356" s="179">
        <v>44913</v>
      </c>
      <c r="C356" s="180" t="s">
        <v>79</v>
      </c>
      <c r="E356" s="179">
        <v>45278</v>
      </c>
      <c r="F356" s="180" t="s">
        <v>80</v>
      </c>
      <c r="H356" s="179">
        <v>45643</v>
      </c>
      <c r="I356" s="180" t="s">
        <v>81</v>
      </c>
    </row>
    <row r="357" spans="2:9" x14ac:dyDescent="0.2">
      <c r="B357" s="179">
        <v>44914</v>
      </c>
      <c r="C357" s="180" t="s">
        <v>80</v>
      </c>
      <c r="E357" s="179">
        <v>45279</v>
      </c>
      <c r="F357" s="180" t="s">
        <v>81</v>
      </c>
      <c r="H357" s="179">
        <v>45644</v>
      </c>
      <c r="I357" s="180" t="s">
        <v>75</v>
      </c>
    </row>
    <row r="358" spans="2:9" x14ac:dyDescent="0.2">
      <c r="B358" s="179">
        <v>44915</v>
      </c>
      <c r="C358" s="180" t="s">
        <v>81</v>
      </c>
      <c r="E358" s="179">
        <v>45280</v>
      </c>
      <c r="F358" s="180" t="s">
        <v>75</v>
      </c>
      <c r="H358" s="179">
        <v>45645</v>
      </c>
      <c r="I358" s="180" t="s">
        <v>76</v>
      </c>
    </row>
    <row r="359" spans="2:9" x14ac:dyDescent="0.2">
      <c r="B359" s="179">
        <v>44916</v>
      </c>
      <c r="C359" s="180" t="s">
        <v>75</v>
      </c>
      <c r="E359" s="179">
        <v>45281</v>
      </c>
      <c r="F359" s="180" t="s">
        <v>76</v>
      </c>
      <c r="H359" s="179">
        <v>45646</v>
      </c>
      <c r="I359" s="180" t="s">
        <v>77</v>
      </c>
    </row>
    <row r="360" spans="2:9" x14ac:dyDescent="0.2">
      <c r="B360" s="179">
        <v>44917</v>
      </c>
      <c r="C360" s="180" t="s">
        <v>76</v>
      </c>
      <c r="E360" s="179">
        <v>45282</v>
      </c>
      <c r="F360" s="180" t="s">
        <v>77</v>
      </c>
      <c r="H360" s="179">
        <v>45647</v>
      </c>
      <c r="I360" s="180" t="s">
        <v>78</v>
      </c>
    </row>
    <row r="361" spans="2:9" x14ac:dyDescent="0.2">
      <c r="B361" s="179">
        <v>44918</v>
      </c>
      <c r="C361" s="180" t="s">
        <v>77</v>
      </c>
      <c r="E361" s="179">
        <v>45283</v>
      </c>
      <c r="F361" s="180" t="s">
        <v>78</v>
      </c>
      <c r="H361" s="179">
        <v>45648</v>
      </c>
      <c r="I361" s="180" t="s">
        <v>79</v>
      </c>
    </row>
    <row r="362" spans="2:9" x14ac:dyDescent="0.2">
      <c r="B362" s="179">
        <v>44919</v>
      </c>
      <c r="C362" s="180" t="s">
        <v>78</v>
      </c>
      <c r="E362" s="179">
        <v>45284</v>
      </c>
      <c r="F362" s="180" t="s">
        <v>79</v>
      </c>
      <c r="H362" s="179">
        <v>45649</v>
      </c>
      <c r="I362" s="180" t="s">
        <v>80</v>
      </c>
    </row>
    <row r="363" spans="2:9" x14ac:dyDescent="0.2">
      <c r="B363" s="179">
        <v>44920</v>
      </c>
      <c r="C363" s="180" t="s">
        <v>79</v>
      </c>
      <c r="E363" s="179">
        <v>45285</v>
      </c>
      <c r="F363" s="180" t="s">
        <v>80</v>
      </c>
      <c r="H363" s="179">
        <v>45650</v>
      </c>
      <c r="I363" s="180" t="s">
        <v>81</v>
      </c>
    </row>
    <row r="364" spans="2:9" x14ac:dyDescent="0.2">
      <c r="B364" s="179">
        <v>44921</v>
      </c>
      <c r="C364" s="180" t="s">
        <v>80</v>
      </c>
      <c r="E364" s="179">
        <v>45286</v>
      </c>
      <c r="F364" s="180" t="s">
        <v>81</v>
      </c>
      <c r="H364" s="179">
        <v>45651</v>
      </c>
      <c r="I364" s="180" t="s">
        <v>75</v>
      </c>
    </row>
    <row r="365" spans="2:9" x14ac:dyDescent="0.2">
      <c r="B365" s="179">
        <v>44922</v>
      </c>
      <c r="C365" s="180" t="s">
        <v>81</v>
      </c>
      <c r="E365" s="179">
        <v>45287</v>
      </c>
      <c r="F365" s="180" t="s">
        <v>75</v>
      </c>
      <c r="H365" s="179">
        <v>45652</v>
      </c>
      <c r="I365" s="180" t="s">
        <v>76</v>
      </c>
    </row>
    <row r="366" spans="2:9" x14ac:dyDescent="0.2">
      <c r="B366" s="179">
        <v>44923</v>
      </c>
      <c r="C366" s="180" t="s">
        <v>75</v>
      </c>
      <c r="E366" s="179">
        <v>45288</v>
      </c>
      <c r="F366" s="180" t="s">
        <v>76</v>
      </c>
      <c r="H366" s="179">
        <v>45653</v>
      </c>
      <c r="I366" s="180" t="s">
        <v>77</v>
      </c>
    </row>
    <row r="367" spans="2:9" x14ac:dyDescent="0.2">
      <c r="B367" s="179">
        <v>44924</v>
      </c>
      <c r="C367" s="180" t="s">
        <v>76</v>
      </c>
      <c r="E367" s="179">
        <v>45289</v>
      </c>
      <c r="F367" s="180" t="s">
        <v>77</v>
      </c>
      <c r="H367" s="179">
        <v>45654</v>
      </c>
      <c r="I367" s="180" t="s">
        <v>78</v>
      </c>
    </row>
    <row r="368" spans="2:9" x14ac:dyDescent="0.2">
      <c r="B368" s="179">
        <v>44925</v>
      </c>
      <c r="C368" s="180" t="s">
        <v>77</v>
      </c>
      <c r="E368" s="179">
        <v>45290</v>
      </c>
      <c r="F368" s="180" t="s">
        <v>78</v>
      </c>
      <c r="H368" s="179">
        <v>45655</v>
      </c>
      <c r="I368" s="180" t="s">
        <v>79</v>
      </c>
    </row>
    <row r="369" spans="2:9" x14ac:dyDescent="0.2">
      <c r="B369" s="179">
        <v>44926</v>
      </c>
      <c r="C369" s="180" t="s">
        <v>78</v>
      </c>
      <c r="E369" s="179">
        <v>45291</v>
      </c>
      <c r="F369" s="180" t="s">
        <v>79</v>
      </c>
      <c r="H369" s="179">
        <v>45656</v>
      </c>
      <c r="I369" s="180" t="s">
        <v>80</v>
      </c>
    </row>
    <row r="370" spans="2:9" x14ac:dyDescent="0.2">
      <c r="H370" s="179">
        <v>45657</v>
      </c>
      <c r="I370" s="180" t="s">
        <v>81</v>
      </c>
    </row>
    <row r="371" spans="2:9" x14ac:dyDescent="0.2">
      <c r="H371" s="179">
        <v>45658</v>
      </c>
      <c r="I371" s="180" t="s">
        <v>75</v>
      </c>
    </row>
  </sheetData>
  <sheetProtection algorithmName="SHA-512" hashValue="gM3qW7t0aX4WJThIrvVxp0S+8eCF05NO2MN9ugookx0DQ4kDEZ30EyZDIZSoH+B/nU0Mc7CqZblGqJSINkWdBg==" saltValue="akz74Zli5t4j58B5NHB2N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43"/>
  <sheetViews>
    <sheetView topLeftCell="A16" workbookViewId="0">
      <selection activeCell="G32" sqref="G32"/>
    </sheetView>
  </sheetViews>
  <sheetFormatPr baseColWidth="10" defaultRowHeight="12.75" x14ac:dyDescent="0.2"/>
  <cols>
    <col min="5" max="5" width="11.5703125" style="168"/>
  </cols>
  <sheetData>
    <row r="3" spans="2:14" ht="38.25" x14ac:dyDescent="0.2">
      <c r="B3" s="12" t="s">
        <v>117</v>
      </c>
      <c r="C3" t="s">
        <v>19</v>
      </c>
      <c r="D3" t="s">
        <v>14</v>
      </c>
      <c r="E3" s="178" t="s">
        <v>118</v>
      </c>
      <c r="F3" s="12" t="s">
        <v>119</v>
      </c>
      <c r="G3" s="12" t="s">
        <v>120</v>
      </c>
    </row>
    <row r="4" spans="2:14" x14ac:dyDescent="0.2">
      <c r="B4">
        <f>Person!E17</f>
        <v>1</v>
      </c>
      <c r="C4">
        <f>Person!F17</f>
        <v>1</v>
      </c>
      <c r="D4">
        <v>1</v>
      </c>
      <c r="E4" s="168" t="str">
        <f>CONCATENATE(B4,C4,D4)</f>
        <v>111</v>
      </c>
      <c r="F4" t="str">
        <f>Person!G17</f>
        <v>MO</v>
      </c>
      <c r="G4">
        <f>Person!H17</f>
        <v>0</v>
      </c>
      <c r="L4" s="12" t="s">
        <v>2</v>
      </c>
      <c r="M4">
        <v>1</v>
      </c>
      <c r="N4">
        <v>1</v>
      </c>
    </row>
    <row r="5" spans="2:14" x14ac:dyDescent="0.2">
      <c r="B5">
        <f>Person!E18</f>
        <v>1</v>
      </c>
      <c r="C5">
        <f>Person!F18</f>
        <v>1</v>
      </c>
      <c r="D5">
        <v>2</v>
      </c>
      <c r="E5" s="168" t="str">
        <f t="shared" ref="E5:E82" si="0">CONCATENATE(B5,C5,D5)</f>
        <v>112</v>
      </c>
      <c r="F5" t="str">
        <f>Person!G18</f>
        <v>DI</v>
      </c>
      <c r="G5">
        <f>Person!H18</f>
        <v>0</v>
      </c>
      <c r="L5" s="12" t="s">
        <v>3</v>
      </c>
      <c r="M5">
        <v>2</v>
      </c>
      <c r="N5">
        <v>1</v>
      </c>
    </row>
    <row r="6" spans="2:14" x14ac:dyDescent="0.2">
      <c r="B6">
        <f>Person!E19</f>
        <v>1</v>
      </c>
      <c r="C6">
        <f>Person!F19</f>
        <v>1</v>
      </c>
      <c r="D6">
        <v>3</v>
      </c>
      <c r="E6" s="168" t="str">
        <f t="shared" si="0"/>
        <v>113</v>
      </c>
      <c r="F6" t="str">
        <f>Person!G19</f>
        <v>MI</v>
      </c>
      <c r="G6">
        <f>Person!H19</f>
        <v>0</v>
      </c>
      <c r="L6" s="12" t="s">
        <v>5</v>
      </c>
      <c r="M6">
        <v>3</v>
      </c>
      <c r="N6">
        <v>1</v>
      </c>
    </row>
    <row r="7" spans="2:14" x14ac:dyDescent="0.2">
      <c r="B7">
        <f>Person!E20</f>
        <v>1</v>
      </c>
      <c r="C7">
        <f>Person!F20</f>
        <v>1</v>
      </c>
      <c r="D7">
        <v>4</v>
      </c>
      <c r="E7" s="168" t="str">
        <f t="shared" si="0"/>
        <v>114</v>
      </c>
      <c r="F7" t="str">
        <f>Person!G20</f>
        <v>DO</v>
      </c>
      <c r="G7">
        <f>Person!H20</f>
        <v>0</v>
      </c>
      <c r="L7" s="12" t="s">
        <v>6</v>
      </c>
      <c r="M7">
        <v>4</v>
      </c>
      <c r="N7">
        <v>1</v>
      </c>
    </row>
    <row r="8" spans="2:14" x14ac:dyDescent="0.2">
      <c r="B8">
        <f>Person!E21</f>
        <v>1</v>
      </c>
      <c r="C8">
        <f>Person!F21</f>
        <v>1</v>
      </c>
      <c r="D8">
        <v>5</v>
      </c>
      <c r="E8" s="168" t="str">
        <f t="shared" si="0"/>
        <v>115</v>
      </c>
      <c r="F8" t="str">
        <f>Person!G21</f>
        <v>FR</v>
      </c>
      <c r="G8">
        <f>Person!H21</f>
        <v>0</v>
      </c>
      <c r="L8" s="12" t="s">
        <v>7</v>
      </c>
      <c r="M8">
        <v>5</v>
      </c>
      <c r="N8">
        <v>1</v>
      </c>
    </row>
    <row r="9" spans="2:14" x14ac:dyDescent="0.2">
      <c r="B9">
        <f>Person!E22</f>
        <v>1</v>
      </c>
      <c r="C9">
        <f>Person!F22</f>
        <v>1</v>
      </c>
      <c r="D9">
        <v>6</v>
      </c>
      <c r="E9" s="168" t="str">
        <f t="shared" si="0"/>
        <v>116</v>
      </c>
      <c r="F9" t="str">
        <f>Person!G22</f>
        <v>SA</v>
      </c>
      <c r="G9">
        <f>Person!H22</f>
        <v>0</v>
      </c>
      <c r="L9" s="12" t="s">
        <v>8</v>
      </c>
      <c r="M9">
        <v>6</v>
      </c>
      <c r="N9">
        <v>0</v>
      </c>
    </row>
    <row r="10" spans="2:14" x14ac:dyDescent="0.2">
      <c r="B10">
        <f>Person!E23</f>
        <v>1</v>
      </c>
      <c r="C10">
        <f>Person!F23</f>
        <v>1</v>
      </c>
      <c r="D10">
        <v>7</v>
      </c>
      <c r="E10" s="168" t="str">
        <f t="shared" si="0"/>
        <v>117</v>
      </c>
      <c r="F10" t="str">
        <f>Person!G23</f>
        <v>SO</v>
      </c>
      <c r="G10">
        <f>Person!H23</f>
        <v>0</v>
      </c>
      <c r="L10" s="12" t="s">
        <v>9</v>
      </c>
      <c r="M10">
        <v>7</v>
      </c>
      <c r="N10">
        <v>0</v>
      </c>
    </row>
    <row r="11" spans="2:14" x14ac:dyDescent="0.2">
      <c r="B11">
        <f>Person!E30</f>
        <v>1</v>
      </c>
      <c r="C11">
        <f>Person!F30</f>
        <v>2</v>
      </c>
      <c r="D11">
        <v>1</v>
      </c>
      <c r="E11" s="168" t="str">
        <f t="shared" si="0"/>
        <v>121</v>
      </c>
      <c r="F11" t="str">
        <f>Person!G30</f>
        <v>MO</v>
      </c>
      <c r="G11">
        <f>Person!H30</f>
        <v>0</v>
      </c>
    </row>
    <row r="12" spans="2:14" x14ac:dyDescent="0.2">
      <c r="B12">
        <f>Person!E31</f>
        <v>1</v>
      </c>
      <c r="C12">
        <f>Person!F31</f>
        <v>2</v>
      </c>
      <c r="D12">
        <v>2</v>
      </c>
      <c r="E12" s="168" t="str">
        <f t="shared" si="0"/>
        <v>122</v>
      </c>
      <c r="F12" t="str">
        <f>Person!G31</f>
        <v>DI</v>
      </c>
      <c r="G12">
        <f>Person!H31</f>
        <v>0</v>
      </c>
    </row>
    <row r="13" spans="2:14" x14ac:dyDescent="0.2">
      <c r="B13">
        <f>Person!E32</f>
        <v>1</v>
      </c>
      <c r="C13">
        <f>Person!F32</f>
        <v>2</v>
      </c>
      <c r="D13">
        <v>3</v>
      </c>
      <c r="E13" s="168" t="str">
        <f t="shared" si="0"/>
        <v>123</v>
      </c>
      <c r="F13" t="str">
        <f>Person!G32</f>
        <v>MI</v>
      </c>
      <c r="G13">
        <f>Person!H32</f>
        <v>0</v>
      </c>
    </row>
    <row r="14" spans="2:14" x14ac:dyDescent="0.2">
      <c r="B14">
        <f>Person!E33</f>
        <v>1</v>
      </c>
      <c r="C14">
        <f>Person!F33</f>
        <v>2</v>
      </c>
      <c r="D14">
        <v>4</v>
      </c>
      <c r="E14" s="168" t="str">
        <f t="shared" si="0"/>
        <v>124</v>
      </c>
      <c r="F14" t="str">
        <f>Person!G33</f>
        <v>DO</v>
      </c>
      <c r="G14">
        <f>Person!H33</f>
        <v>0</v>
      </c>
    </row>
    <row r="15" spans="2:14" x14ac:dyDescent="0.2">
      <c r="B15">
        <f>Person!E34</f>
        <v>1</v>
      </c>
      <c r="C15">
        <f>Person!F34</f>
        <v>2</v>
      </c>
      <c r="D15">
        <v>5</v>
      </c>
      <c r="E15" s="168" t="str">
        <f t="shared" si="0"/>
        <v>125</v>
      </c>
      <c r="F15" t="str">
        <f>Person!G34</f>
        <v>FR</v>
      </c>
      <c r="G15">
        <f>Person!H34</f>
        <v>0</v>
      </c>
    </row>
    <row r="16" spans="2:14" x14ac:dyDescent="0.2">
      <c r="B16">
        <f>Person!E35</f>
        <v>1</v>
      </c>
      <c r="C16">
        <f>Person!F35</f>
        <v>2</v>
      </c>
      <c r="D16">
        <v>6</v>
      </c>
      <c r="E16" s="168" t="str">
        <f t="shared" si="0"/>
        <v>126</v>
      </c>
      <c r="F16" t="str">
        <f>Person!G35</f>
        <v>SA</v>
      </c>
      <c r="G16">
        <f>Person!H35</f>
        <v>0</v>
      </c>
    </row>
    <row r="17" spans="2:7" x14ac:dyDescent="0.2">
      <c r="B17">
        <f>Person!E36</f>
        <v>1</v>
      </c>
      <c r="C17">
        <f>Person!F36</f>
        <v>2</v>
      </c>
      <c r="D17">
        <v>7</v>
      </c>
      <c r="E17" s="168" t="str">
        <f t="shared" si="0"/>
        <v>127</v>
      </c>
      <c r="F17" t="str">
        <f>Person!G36</f>
        <v>SO</v>
      </c>
      <c r="G17">
        <f>Person!H36</f>
        <v>0</v>
      </c>
    </row>
    <row r="18" spans="2:7" x14ac:dyDescent="0.2">
      <c r="B18">
        <f>Person!E43</f>
        <v>1</v>
      </c>
      <c r="C18">
        <f>Person!F43</f>
        <v>3</v>
      </c>
      <c r="D18">
        <v>1</v>
      </c>
      <c r="E18" s="168" t="str">
        <f t="shared" si="0"/>
        <v>131</v>
      </c>
      <c r="F18" t="str">
        <f>Person!G43</f>
        <v>MO</v>
      </c>
      <c r="G18">
        <f>Person!H43</f>
        <v>0</v>
      </c>
    </row>
    <row r="19" spans="2:7" x14ac:dyDescent="0.2">
      <c r="B19">
        <f>Person!E44</f>
        <v>1</v>
      </c>
      <c r="C19">
        <f>Person!F44</f>
        <v>3</v>
      </c>
      <c r="D19">
        <v>2</v>
      </c>
      <c r="E19" s="168" t="str">
        <f t="shared" si="0"/>
        <v>132</v>
      </c>
      <c r="F19" t="str">
        <f>Person!G44</f>
        <v>DI</v>
      </c>
      <c r="G19">
        <f>Person!H44</f>
        <v>0</v>
      </c>
    </row>
    <row r="20" spans="2:7" x14ac:dyDescent="0.2">
      <c r="B20">
        <f>Person!E45</f>
        <v>1</v>
      </c>
      <c r="C20">
        <f>Person!F45</f>
        <v>3</v>
      </c>
      <c r="D20">
        <v>3</v>
      </c>
      <c r="E20" s="168" t="str">
        <f t="shared" si="0"/>
        <v>133</v>
      </c>
      <c r="F20" t="str">
        <f>Person!G45</f>
        <v>MI</v>
      </c>
      <c r="G20">
        <f>Person!H45</f>
        <v>0</v>
      </c>
    </row>
    <row r="21" spans="2:7" x14ac:dyDescent="0.2">
      <c r="B21">
        <f>Person!E46</f>
        <v>1</v>
      </c>
      <c r="C21">
        <f>Person!F46</f>
        <v>3</v>
      </c>
      <c r="D21">
        <v>4</v>
      </c>
      <c r="E21" s="168" t="str">
        <f t="shared" si="0"/>
        <v>134</v>
      </c>
      <c r="F21" t="str">
        <f>Person!G46</f>
        <v>DO</v>
      </c>
      <c r="G21">
        <f>Person!H46</f>
        <v>0</v>
      </c>
    </row>
    <row r="22" spans="2:7" x14ac:dyDescent="0.2">
      <c r="B22">
        <f>Person!E47</f>
        <v>1</v>
      </c>
      <c r="C22">
        <f>Person!F47</f>
        <v>3</v>
      </c>
      <c r="D22">
        <v>5</v>
      </c>
      <c r="E22" s="168" t="str">
        <f t="shared" si="0"/>
        <v>135</v>
      </c>
      <c r="F22" t="str">
        <f>Person!G47</f>
        <v>FR</v>
      </c>
      <c r="G22">
        <f>Person!H47</f>
        <v>0</v>
      </c>
    </row>
    <row r="23" spans="2:7" x14ac:dyDescent="0.2">
      <c r="B23">
        <f>Person!E48</f>
        <v>1</v>
      </c>
      <c r="C23">
        <f>Person!F48</f>
        <v>3</v>
      </c>
      <c r="D23">
        <v>6</v>
      </c>
      <c r="E23" s="168" t="str">
        <f t="shared" si="0"/>
        <v>136</v>
      </c>
      <c r="F23" t="str">
        <f>Person!G48</f>
        <v>SA</v>
      </c>
      <c r="G23">
        <f>Person!H48</f>
        <v>0</v>
      </c>
    </row>
    <row r="24" spans="2:7" x14ac:dyDescent="0.2">
      <c r="B24">
        <f>Person!E49</f>
        <v>1</v>
      </c>
      <c r="C24">
        <f>Person!F49</f>
        <v>3</v>
      </c>
      <c r="D24">
        <v>7</v>
      </c>
      <c r="E24" s="168" t="str">
        <f t="shared" si="0"/>
        <v>137</v>
      </c>
      <c r="F24" t="str">
        <f>Person!G49</f>
        <v>SO</v>
      </c>
      <c r="G24">
        <f>Person!H49</f>
        <v>0</v>
      </c>
    </row>
    <row r="25" spans="2:7" x14ac:dyDescent="0.2">
      <c r="B25">
        <f>Person!E56</f>
        <v>1</v>
      </c>
      <c r="C25">
        <f>Person!F56</f>
        <v>4</v>
      </c>
      <c r="D25">
        <v>1</v>
      </c>
      <c r="E25" s="168" t="str">
        <f t="shared" si="0"/>
        <v>141</v>
      </c>
      <c r="F25" t="str">
        <f>Person!G56</f>
        <v>MO</v>
      </c>
      <c r="G25">
        <f>Person!H56</f>
        <v>0</v>
      </c>
    </row>
    <row r="26" spans="2:7" x14ac:dyDescent="0.2">
      <c r="B26">
        <f>Person!E57</f>
        <v>1</v>
      </c>
      <c r="C26">
        <f>Person!F57</f>
        <v>4</v>
      </c>
      <c r="D26">
        <v>2</v>
      </c>
      <c r="E26" s="168" t="str">
        <f t="shared" si="0"/>
        <v>142</v>
      </c>
      <c r="F26" t="str">
        <f>Person!G57</f>
        <v>DI</v>
      </c>
      <c r="G26">
        <f>Person!H57</f>
        <v>0</v>
      </c>
    </row>
    <row r="27" spans="2:7" x14ac:dyDescent="0.2">
      <c r="B27">
        <f>Person!E58</f>
        <v>1</v>
      </c>
      <c r="C27">
        <f>Person!F58</f>
        <v>4</v>
      </c>
      <c r="D27">
        <v>3</v>
      </c>
      <c r="E27" s="168" t="str">
        <f t="shared" si="0"/>
        <v>143</v>
      </c>
      <c r="F27" t="str">
        <f>Person!G58</f>
        <v>MI</v>
      </c>
      <c r="G27">
        <f>Person!H58</f>
        <v>0</v>
      </c>
    </row>
    <row r="28" spans="2:7" x14ac:dyDescent="0.2">
      <c r="B28">
        <f>Person!E59</f>
        <v>1</v>
      </c>
      <c r="C28">
        <f>Person!F59</f>
        <v>4</v>
      </c>
      <c r="D28">
        <v>4</v>
      </c>
      <c r="E28" s="168" t="str">
        <f t="shared" si="0"/>
        <v>144</v>
      </c>
      <c r="F28" t="str">
        <f>Person!G59</f>
        <v>DO</v>
      </c>
      <c r="G28">
        <f>Person!H59</f>
        <v>0</v>
      </c>
    </row>
    <row r="29" spans="2:7" x14ac:dyDescent="0.2">
      <c r="B29">
        <f>Person!E60</f>
        <v>1</v>
      </c>
      <c r="C29">
        <f>Person!F60</f>
        <v>4</v>
      </c>
      <c r="D29">
        <v>5</v>
      </c>
      <c r="E29" s="168" t="str">
        <f t="shared" si="0"/>
        <v>145</v>
      </c>
      <c r="F29" t="str">
        <f>Person!G60</f>
        <v>FR</v>
      </c>
      <c r="G29">
        <f>Person!H60</f>
        <v>0</v>
      </c>
    </row>
    <row r="30" spans="2:7" x14ac:dyDescent="0.2">
      <c r="B30">
        <f>Person!E61</f>
        <v>1</v>
      </c>
      <c r="C30">
        <f>Person!F61</f>
        <v>4</v>
      </c>
      <c r="D30">
        <v>6</v>
      </c>
      <c r="E30" s="168" t="str">
        <f t="shared" si="0"/>
        <v>146</v>
      </c>
      <c r="F30" t="str">
        <f>Person!G61</f>
        <v>SA</v>
      </c>
      <c r="G30">
        <f>Person!H61</f>
        <v>0</v>
      </c>
    </row>
    <row r="31" spans="2:7" x14ac:dyDescent="0.2">
      <c r="B31">
        <f>Person!E62</f>
        <v>1</v>
      </c>
      <c r="C31">
        <f>Person!F62</f>
        <v>4</v>
      </c>
      <c r="D31">
        <v>7</v>
      </c>
      <c r="E31" s="168" t="str">
        <f t="shared" si="0"/>
        <v>147</v>
      </c>
      <c r="F31" t="str">
        <f>Person!G62</f>
        <v>SO</v>
      </c>
      <c r="G31" s="177">
        <f>Person!H62</f>
        <v>0</v>
      </c>
    </row>
    <row r="32" spans="2:7" x14ac:dyDescent="0.2">
      <c r="B32">
        <f>Person!E69</f>
        <v>1</v>
      </c>
      <c r="C32">
        <f>Person!F69</f>
        <v>5</v>
      </c>
      <c r="D32">
        <v>1</v>
      </c>
      <c r="E32" s="168" t="str">
        <f t="shared" si="0"/>
        <v>151</v>
      </c>
      <c r="F32" t="str">
        <f>Person!G69</f>
        <v>MO</v>
      </c>
      <c r="G32" s="177">
        <f>Person!H69</f>
        <v>0</v>
      </c>
    </row>
    <row r="33" spans="2:7" x14ac:dyDescent="0.2">
      <c r="B33">
        <f>Person!E70</f>
        <v>1</v>
      </c>
      <c r="C33">
        <f>Person!F70</f>
        <v>5</v>
      </c>
      <c r="D33">
        <v>2</v>
      </c>
      <c r="E33" s="168" t="str">
        <f t="shared" si="0"/>
        <v>152</v>
      </c>
      <c r="F33" t="str">
        <f>Person!G70</f>
        <v>DI</v>
      </c>
      <c r="G33" s="177">
        <f>Person!H70</f>
        <v>0</v>
      </c>
    </row>
    <row r="34" spans="2:7" x14ac:dyDescent="0.2">
      <c r="B34">
        <f>Person!E71</f>
        <v>1</v>
      </c>
      <c r="C34">
        <f>Person!F71</f>
        <v>5</v>
      </c>
      <c r="D34">
        <v>3</v>
      </c>
      <c r="E34" s="168" t="str">
        <f t="shared" si="0"/>
        <v>153</v>
      </c>
      <c r="F34" t="str">
        <f>Person!G71</f>
        <v>MI</v>
      </c>
      <c r="G34" s="177">
        <f>Person!H71</f>
        <v>0</v>
      </c>
    </row>
    <row r="35" spans="2:7" x14ac:dyDescent="0.2">
      <c r="B35">
        <f>Person!E72</f>
        <v>1</v>
      </c>
      <c r="C35">
        <f>Person!F72</f>
        <v>5</v>
      </c>
      <c r="D35">
        <v>4</v>
      </c>
      <c r="E35" s="168" t="str">
        <f t="shared" si="0"/>
        <v>154</v>
      </c>
      <c r="F35" t="str">
        <f>Person!G72</f>
        <v>DO</v>
      </c>
      <c r="G35" s="177">
        <f>Person!H72</f>
        <v>0</v>
      </c>
    </row>
    <row r="36" spans="2:7" x14ac:dyDescent="0.2">
      <c r="B36">
        <f>Person!E73</f>
        <v>1</v>
      </c>
      <c r="C36">
        <f>Person!F73</f>
        <v>5</v>
      </c>
      <c r="D36">
        <v>5</v>
      </c>
      <c r="E36" s="168" t="str">
        <f t="shared" si="0"/>
        <v>155</v>
      </c>
      <c r="F36" t="str">
        <f>Person!G73</f>
        <v>FR</v>
      </c>
      <c r="G36" s="177">
        <f>Person!H73</f>
        <v>0</v>
      </c>
    </row>
    <row r="37" spans="2:7" x14ac:dyDescent="0.2">
      <c r="B37">
        <f>Person!E74</f>
        <v>1</v>
      </c>
      <c r="C37">
        <f>Person!F74</f>
        <v>5</v>
      </c>
      <c r="D37">
        <v>6</v>
      </c>
      <c r="E37" s="168" t="str">
        <f t="shared" si="0"/>
        <v>156</v>
      </c>
      <c r="F37" t="str">
        <f>Person!G74</f>
        <v>SA</v>
      </c>
      <c r="G37" s="177">
        <f>Person!H74</f>
        <v>0</v>
      </c>
    </row>
    <row r="38" spans="2:7" x14ac:dyDescent="0.2">
      <c r="B38">
        <f>Person!E75</f>
        <v>1</v>
      </c>
      <c r="C38">
        <f>Person!F75</f>
        <v>5</v>
      </c>
      <c r="D38">
        <v>7</v>
      </c>
      <c r="E38" s="168" t="str">
        <f t="shared" si="0"/>
        <v>157</v>
      </c>
      <c r="F38" t="str">
        <f>Person!G75</f>
        <v>SO</v>
      </c>
      <c r="G38" s="177">
        <f>Person!H75</f>
        <v>0</v>
      </c>
    </row>
    <row r="39" spans="2:7" x14ac:dyDescent="0.2">
      <c r="B39">
        <f>Person!M17</f>
        <v>2</v>
      </c>
      <c r="C39">
        <f>Person!N17</f>
        <v>1</v>
      </c>
      <c r="D39">
        <v>1</v>
      </c>
      <c r="E39" s="168" t="str">
        <f t="shared" si="0"/>
        <v>211</v>
      </c>
      <c r="F39" t="str">
        <f>Person!O17</f>
        <v>MO</v>
      </c>
      <c r="G39">
        <f>Person!P17</f>
        <v>0</v>
      </c>
    </row>
    <row r="40" spans="2:7" x14ac:dyDescent="0.2">
      <c r="B40">
        <f>Person!M18</f>
        <v>2</v>
      </c>
      <c r="C40">
        <f>Person!N18</f>
        <v>1</v>
      </c>
      <c r="D40">
        <v>2</v>
      </c>
      <c r="E40" s="168" t="str">
        <f t="shared" si="0"/>
        <v>212</v>
      </c>
      <c r="F40" t="str">
        <f>Person!O18</f>
        <v>DI</v>
      </c>
      <c r="G40">
        <f>Person!P18</f>
        <v>0</v>
      </c>
    </row>
    <row r="41" spans="2:7" x14ac:dyDescent="0.2">
      <c r="B41">
        <f>Person!M19</f>
        <v>2</v>
      </c>
      <c r="C41">
        <f>Person!N19</f>
        <v>1</v>
      </c>
      <c r="D41">
        <v>3</v>
      </c>
      <c r="E41" s="168" t="str">
        <f t="shared" si="0"/>
        <v>213</v>
      </c>
      <c r="F41" t="str">
        <f>Person!O19</f>
        <v>MI</v>
      </c>
      <c r="G41">
        <f>Person!P19</f>
        <v>0</v>
      </c>
    </row>
    <row r="42" spans="2:7" x14ac:dyDescent="0.2">
      <c r="B42">
        <f>Person!M20</f>
        <v>2</v>
      </c>
      <c r="C42">
        <f>Person!N20</f>
        <v>1</v>
      </c>
      <c r="D42">
        <v>4</v>
      </c>
      <c r="E42" s="168" t="str">
        <f t="shared" si="0"/>
        <v>214</v>
      </c>
      <c r="F42" t="str">
        <f>Person!O20</f>
        <v>DO</v>
      </c>
      <c r="G42">
        <f>Person!P20</f>
        <v>0</v>
      </c>
    </row>
    <row r="43" spans="2:7" x14ac:dyDescent="0.2">
      <c r="B43">
        <f>Person!M21</f>
        <v>2</v>
      </c>
      <c r="C43">
        <f>Person!N21</f>
        <v>1</v>
      </c>
      <c r="D43">
        <v>5</v>
      </c>
      <c r="E43" s="168" t="str">
        <f t="shared" si="0"/>
        <v>215</v>
      </c>
      <c r="F43" t="str">
        <f>Person!O21</f>
        <v>FR</v>
      </c>
      <c r="G43">
        <f>Person!P21</f>
        <v>0</v>
      </c>
    </row>
    <row r="44" spans="2:7" x14ac:dyDescent="0.2">
      <c r="B44">
        <f>Person!M22</f>
        <v>2</v>
      </c>
      <c r="C44">
        <f>Person!N22</f>
        <v>1</v>
      </c>
      <c r="D44">
        <v>6</v>
      </c>
      <c r="E44" s="168" t="str">
        <f t="shared" si="0"/>
        <v>216</v>
      </c>
      <c r="F44" t="str">
        <f>Person!O22</f>
        <v>SA</v>
      </c>
      <c r="G44">
        <f>Person!P22</f>
        <v>0</v>
      </c>
    </row>
    <row r="45" spans="2:7" x14ac:dyDescent="0.2">
      <c r="B45">
        <f>Person!M23</f>
        <v>2</v>
      </c>
      <c r="C45">
        <f>Person!N23</f>
        <v>1</v>
      </c>
      <c r="D45">
        <v>7</v>
      </c>
      <c r="E45" s="168" t="str">
        <f t="shared" si="0"/>
        <v>217</v>
      </c>
      <c r="F45" t="str">
        <f>Person!O23</f>
        <v>SO</v>
      </c>
      <c r="G45">
        <f>Person!P23</f>
        <v>0</v>
      </c>
    </row>
    <row r="46" spans="2:7" x14ac:dyDescent="0.2">
      <c r="B46">
        <f>Person!M30</f>
        <v>2</v>
      </c>
      <c r="C46">
        <f>Person!N30</f>
        <v>2</v>
      </c>
      <c r="D46">
        <v>1</v>
      </c>
      <c r="E46" s="168" t="str">
        <f t="shared" si="0"/>
        <v>221</v>
      </c>
      <c r="F46" t="str">
        <f>Person!O30</f>
        <v>MO</v>
      </c>
      <c r="G46">
        <f>Person!P30</f>
        <v>0</v>
      </c>
    </row>
    <row r="47" spans="2:7" x14ac:dyDescent="0.2">
      <c r="B47">
        <f>Person!M31</f>
        <v>2</v>
      </c>
      <c r="C47">
        <f>Person!N31</f>
        <v>2</v>
      </c>
      <c r="D47">
        <v>2</v>
      </c>
      <c r="E47" s="168" t="str">
        <f t="shared" si="0"/>
        <v>222</v>
      </c>
      <c r="F47" t="str">
        <f>Person!O31</f>
        <v>DI</v>
      </c>
      <c r="G47">
        <f>Person!P31</f>
        <v>0</v>
      </c>
    </row>
    <row r="48" spans="2:7" x14ac:dyDescent="0.2">
      <c r="B48">
        <f>Person!M32</f>
        <v>2</v>
      </c>
      <c r="C48">
        <f>Person!N32</f>
        <v>2</v>
      </c>
      <c r="D48">
        <v>3</v>
      </c>
      <c r="E48" s="168" t="str">
        <f t="shared" si="0"/>
        <v>223</v>
      </c>
      <c r="F48" t="str">
        <f>Person!O32</f>
        <v>MI</v>
      </c>
      <c r="G48">
        <f>Person!P32</f>
        <v>0</v>
      </c>
    </row>
    <row r="49" spans="2:7" x14ac:dyDescent="0.2">
      <c r="B49">
        <f>Person!M33</f>
        <v>2</v>
      </c>
      <c r="C49">
        <f>Person!N33</f>
        <v>2</v>
      </c>
      <c r="D49">
        <v>4</v>
      </c>
      <c r="E49" s="168" t="str">
        <f t="shared" si="0"/>
        <v>224</v>
      </c>
      <c r="F49" t="str">
        <f>Person!O33</f>
        <v>DO</v>
      </c>
      <c r="G49">
        <f>Person!P33</f>
        <v>0</v>
      </c>
    </row>
    <row r="50" spans="2:7" x14ac:dyDescent="0.2">
      <c r="B50">
        <f>Person!M34</f>
        <v>2</v>
      </c>
      <c r="C50">
        <f>Person!N34</f>
        <v>2</v>
      </c>
      <c r="D50">
        <v>5</v>
      </c>
      <c r="E50" s="168" t="str">
        <f t="shared" si="0"/>
        <v>225</v>
      </c>
      <c r="F50" t="str">
        <f>Person!O34</f>
        <v>FR</v>
      </c>
      <c r="G50">
        <f>Person!P34</f>
        <v>0</v>
      </c>
    </row>
    <row r="51" spans="2:7" x14ac:dyDescent="0.2">
      <c r="B51">
        <f>Person!M35</f>
        <v>2</v>
      </c>
      <c r="C51">
        <f>Person!N35</f>
        <v>2</v>
      </c>
      <c r="D51">
        <v>6</v>
      </c>
      <c r="E51" s="168" t="str">
        <f t="shared" si="0"/>
        <v>226</v>
      </c>
      <c r="F51" t="str">
        <f>Person!O35</f>
        <v>SA</v>
      </c>
      <c r="G51">
        <f>Person!P35</f>
        <v>0</v>
      </c>
    </row>
    <row r="52" spans="2:7" x14ac:dyDescent="0.2">
      <c r="B52">
        <f>Person!M36</f>
        <v>2</v>
      </c>
      <c r="C52">
        <f>Person!N36</f>
        <v>2</v>
      </c>
      <c r="D52">
        <v>7</v>
      </c>
      <c r="E52" s="168" t="str">
        <f t="shared" si="0"/>
        <v>227</v>
      </c>
      <c r="F52" t="str">
        <f>Person!O36</f>
        <v>SO</v>
      </c>
      <c r="G52">
        <f>Person!P36</f>
        <v>0</v>
      </c>
    </row>
    <row r="53" spans="2:7" x14ac:dyDescent="0.2">
      <c r="B53">
        <f>Person!M43</f>
        <v>2</v>
      </c>
      <c r="C53">
        <f>Person!N43</f>
        <v>3</v>
      </c>
      <c r="D53">
        <v>1</v>
      </c>
      <c r="E53" s="168" t="str">
        <f t="shared" si="0"/>
        <v>231</v>
      </c>
      <c r="F53" t="str">
        <f>Person!O43</f>
        <v>MO</v>
      </c>
      <c r="G53">
        <f>Person!P43</f>
        <v>0</v>
      </c>
    </row>
    <row r="54" spans="2:7" x14ac:dyDescent="0.2">
      <c r="B54">
        <f>Person!M44</f>
        <v>2</v>
      </c>
      <c r="C54">
        <f>Person!N44</f>
        <v>3</v>
      </c>
      <c r="D54">
        <v>2</v>
      </c>
      <c r="E54" s="168" t="str">
        <f t="shared" si="0"/>
        <v>232</v>
      </c>
      <c r="F54" t="str">
        <f>Person!O44</f>
        <v>DI</v>
      </c>
      <c r="G54">
        <f>Person!P44</f>
        <v>0</v>
      </c>
    </row>
    <row r="55" spans="2:7" x14ac:dyDescent="0.2">
      <c r="B55">
        <f>Person!M45</f>
        <v>2</v>
      </c>
      <c r="C55">
        <f>Person!N45</f>
        <v>3</v>
      </c>
      <c r="D55">
        <v>3</v>
      </c>
      <c r="E55" s="168" t="str">
        <f t="shared" si="0"/>
        <v>233</v>
      </c>
      <c r="F55" t="str">
        <f>Person!O45</f>
        <v>MI</v>
      </c>
      <c r="G55">
        <f>Person!P45</f>
        <v>0</v>
      </c>
    </row>
    <row r="56" spans="2:7" x14ac:dyDescent="0.2">
      <c r="B56">
        <f>Person!M46</f>
        <v>2</v>
      </c>
      <c r="C56">
        <f>Person!N46</f>
        <v>3</v>
      </c>
      <c r="D56">
        <v>4</v>
      </c>
      <c r="E56" s="168" t="str">
        <f t="shared" si="0"/>
        <v>234</v>
      </c>
      <c r="F56" t="str">
        <f>Person!O46</f>
        <v>DO</v>
      </c>
      <c r="G56">
        <f>Person!P46</f>
        <v>0</v>
      </c>
    </row>
    <row r="57" spans="2:7" x14ac:dyDescent="0.2">
      <c r="B57">
        <f>Person!M47</f>
        <v>2</v>
      </c>
      <c r="C57">
        <f>Person!N47</f>
        <v>3</v>
      </c>
      <c r="D57">
        <v>5</v>
      </c>
      <c r="E57" s="168" t="str">
        <f t="shared" si="0"/>
        <v>235</v>
      </c>
      <c r="F57" t="str">
        <f>Person!O47</f>
        <v>FR</v>
      </c>
      <c r="G57">
        <f>Person!P47</f>
        <v>0</v>
      </c>
    </row>
    <row r="58" spans="2:7" x14ac:dyDescent="0.2">
      <c r="B58">
        <f>Person!M48</f>
        <v>2</v>
      </c>
      <c r="C58">
        <f>Person!N48</f>
        <v>3</v>
      </c>
      <c r="D58">
        <v>6</v>
      </c>
      <c r="E58" s="168" t="str">
        <f t="shared" si="0"/>
        <v>236</v>
      </c>
      <c r="F58" t="str">
        <f>Person!O48</f>
        <v>SA</v>
      </c>
      <c r="G58">
        <f>Person!P48</f>
        <v>0</v>
      </c>
    </row>
    <row r="59" spans="2:7" x14ac:dyDescent="0.2">
      <c r="B59">
        <f>Person!M49</f>
        <v>2</v>
      </c>
      <c r="C59">
        <f>Person!N49</f>
        <v>3</v>
      </c>
      <c r="D59">
        <v>7</v>
      </c>
      <c r="E59" s="168" t="str">
        <f t="shared" si="0"/>
        <v>237</v>
      </c>
      <c r="F59" t="str">
        <f>Person!O49</f>
        <v>SO</v>
      </c>
      <c r="G59">
        <f>Person!P49</f>
        <v>0</v>
      </c>
    </row>
    <row r="60" spans="2:7" x14ac:dyDescent="0.2">
      <c r="B60">
        <f>Person!M56</f>
        <v>2</v>
      </c>
      <c r="C60">
        <f>Person!N56</f>
        <v>4</v>
      </c>
      <c r="D60">
        <v>1</v>
      </c>
      <c r="E60" s="168" t="str">
        <f t="shared" si="0"/>
        <v>241</v>
      </c>
      <c r="F60" t="str">
        <f>Person!O56</f>
        <v>MO</v>
      </c>
      <c r="G60">
        <f>Person!P56</f>
        <v>0</v>
      </c>
    </row>
    <row r="61" spans="2:7" x14ac:dyDescent="0.2">
      <c r="B61">
        <f>Person!M57</f>
        <v>2</v>
      </c>
      <c r="C61">
        <f>Person!N57</f>
        <v>4</v>
      </c>
      <c r="D61">
        <v>2</v>
      </c>
      <c r="E61" s="168" t="str">
        <f t="shared" si="0"/>
        <v>242</v>
      </c>
      <c r="F61" t="str">
        <f>Person!O57</f>
        <v>DI</v>
      </c>
      <c r="G61">
        <f>Person!P57</f>
        <v>0</v>
      </c>
    </row>
    <row r="62" spans="2:7" x14ac:dyDescent="0.2">
      <c r="B62">
        <f>Person!M58</f>
        <v>2</v>
      </c>
      <c r="C62">
        <f>Person!N58</f>
        <v>4</v>
      </c>
      <c r="D62">
        <v>3</v>
      </c>
      <c r="E62" s="168" t="str">
        <f t="shared" si="0"/>
        <v>243</v>
      </c>
      <c r="F62" t="str">
        <f>Person!O58</f>
        <v>MI</v>
      </c>
      <c r="G62">
        <f>Person!P58</f>
        <v>0</v>
      </c>
    </row>
    <row r="63" spans="2:7" x14ac:dyDescent="0.2">
      <c r="B63">
        <f>Person!M59</f>
        <v>2</v>
      </c>
      <c r="C63">
        <f>Person!N59</f>
        <v>4</v>
      </c>
      <c r="D63">
        <v>4</v>
      </c>
      <c r="E63" s="168" t="str">
        <f t="shared" si="0"/>
        <v>244</v>
      </c>
      <c r="F63" t="str">
        <f>Person!O59</f>
        <v>DO</v>
      </c>
      <c r="G63">
        <f>Person!P59</f>
        <v>0</v>
      </c>
    </row>
    <row r="64" spans="2:7" x14ac:dyDescent="0.2">
      <c r="B64">
        <f>Person!M60</f>
        <v>2</v>
      </c>
      <c r="C64">
        <f>Person!N60</f>
        <v>4</v>
      </c>
      <c r="D64">
        <v>5</v>
      </c>
      <c r="E64" s="168" t="str">
        <f t="shared" si="0"/>
        <v>245</v>
      </c>
      <c r="F64" t="str">
        <f>Person!O60</f>
        <v>FR</v>
      </c>
      <c r="G64">
        <f>Person!P60</f>
        <v>0</v>
      </c>
    </row>
    <row r="65" spans="2:7" x14ac:dyDescent="0.2">
      <c r="B65">
        <f>Person!M61</f>
        <v>2</v>
      </c>
      <c r="C65">
        <f>Person!N61</f>
        <v>4</v>
      </c>
      <c r="D65">
        <v>6</v>
      </c>
      <c r="E65" s="168" t="str">
        <f t="shared" si="0"/>
        <v>246</v>
      </c>
      <c r="F65" t="str">
        <f>Person!O61</f>
        <v>SA</v>
      </c>
      <c r="G65">
        <f>Person!P61</f>
        <v>0</v>
      </c>
    </row>
    <row r="66" spans="2:7" x14ac:dyDescent="0.2">
      <c r="B66">
        <f>Person!M62</f>
        <v>2</v>
      </c>
      <c r="C66">
        <f>Person!N62</f>
        <v>4</v>
      </c>
      <c r="D66">
        <v>7</v>
      </c>
      <c r="E66" s="168" t="str">
        <f t="shared" si="0"/>
        <v>247</v>
      </c>
      <c r="F66" t="str">
        <f>Person!O62</f>
        <v>SO</v>
      </c>
      <c r="G66" s="177">
        <f>Person!P62</f>
        <v>0</v>
      </c>
    </row>
    <row r="67" spans="2:7" x14ac:dyDescent="0.2">
      <c r="B67">
        <f>Person!M69</f>
        <v>2</v>
      </c>
      <c r="C67">
        <f>Person!N69</f>
        <v>5</v>
      </c>
      <c r="D67">
        <v>1</v>
      </c>
      <c r="E67" s="168" t="str">
        <f t="shared" si="0"/>
        <v>251</v>
      </c>
      <c r="F67" t="str">
        <f>Person!O69</f>
        <v>MO</v>
      </c>
      <c r="G67" s="177">
        <f>Person!P69</f>
        <v>0</v>
      </c>
    </row>
    <row r="68" spans="2:7" x14ac:dyDescent="0.2">
      <c r="B68">
        <f>Person!M70</f>
        <v>2</v>
      </c>
      <c r="C68">
        <f>Person!N70</f>
        <v>5</v>
      </c>
      <c r="D68">
        <v>2</v>
      </c>
      <c r="E68" s="168" t="str">
        <f t="shared" si="0"/>
        <v>252</v>
      </c>
      <c r="F68" t="str">
        <f>Person!O70</f>
        <v>DI</v>
      </c>
      <c r="G68" s="177">
        <f>Person!P70</f>
        <v>0</v>
      </c>
    </row>
    <row r="69" spans="2:7" x14ac:dyDescent="0.2">
      <c r="B69">
        <f>Person!M71</f>
        <v>2</v>
      </c>
      <c r="C69">
        <f>Person!N71</f>
        <v>5</v>
      </c>
      <c r="D69">
        <v>3</v>
      </c>
      <c r="E69" s="168" t="str">
        <f t="shared" si="0"/>
        <v>253</v>
      </c>
      <c r="F69" t="str">
        <f>Person!O71</f>
        <v>MI</v>
      </c>
      <c r="G69" s="177">
        <f>Person!P71</f>
        <v>0</v>
      </c>
    </row>
    <row r="70" spans="2:7" x14ac:dyDescent="0.2">
      <c r="B70">
        <f>Person!M72</f>
        <v>2</v>
      </c>
      <c r="C70">
        <f>Person!N72</f>
        <v>5</v>
      </c>
      <c r="D70">
        <v>4</v>
      </c>
      <c r="E70" s="168" t="str">
        <f t="shared" si="0"/>
        <v>254</v>
      </c>
      <c r="F70" t="str">
        <f>Person!O72</f>
        <v>DO</v>
      </c>
      <c r="G70" s="177">
        <f>Person!P72</f>
        <v>0</v>
      </c>
    </row>
    <row r="71" spans="2:7" x14ac:dyDescent="0.2">
      <c r="B71">
        <f>Person!M73</f>
        <v>2</v>
      </c>
      <c r="C71">
        <f>Person!N73</f>
        <v>5</v>
      </c>
      <c r="D71">
        <v>5</v>
      </c>
      <c r="E71" s="168" t="str">
        <f t="shared" si="0"/>
        <v>255</v>
      </c>
      <c r="F71" t="str">
        <f>Person!O73</f>
        <v>FR</v>
      </c>
      <c r="G71" s="177">
        <f>Person!P73</f>
        <v>0</v>
      </c>
    </row>
    <row r="72" spans="2:7" x14ac:dyDescent="0.2">
      <c r="B72">
        <f>Person!M74</f>
        <v>2</v>
      </c>
      <c r="C72">
        <f>Person!N74</f>
        <v>5</v>
      </c>
      <c r="D72">
        <v>6</v>
      </c>
      <c r="E72" s="168" t="str">
        <f t="shared" si="0"/>
        <v>256</v>
      </c>
      <c r="F72" t="str">
        <f>Person!O74</f>
        <v>SA</v>
      </c>
      <c r="G72" s="177">
        <f>Person!P74</f>
        <v>0</v>
      </c>
    </row>
    <row r="73" spans="2:7" x14ac:dyDescent="0.2">
      <c r="B73">
        <f>Person!M75</f>
        <v>2</v>
      </c>
      <c r="C73">
        <f>Person!N75</f>
        <v>5</v>
      </c>
      <c r="D73">
        <v>7</v>
      </c>
      <c r="E73" s="168" t="str">
        <f t="shared" si="0"/>
        <v>257</v>
      </c>
      <c r="F73" t="str">
        <f>Person!O75</f>
        <v>SO</v>
      </c>
      <c r="G73" s="177">
        <f>Person!P75</f>
        <v>0</v>
      </c>
    </row>
    <row r="74" spans="2:7" x14ac:dyDescent="0.2">
      <c r="B74">
        <f>Person!U17</f>
        <v>3</v>
      </c>
      <c r="C74">
        <f>Person!V17</f>
        <v>1</v>
      </c>
      <c r="D74">
        <v>1</v>
      </c>
      <c r="E74" s="168" t="str">
        <f t="shared" si="0"/>
        <v>311</v>
      </c>
      <c r="F74" t="str">
        <f>Person!W17</f>
        <v>MO</v>
      </c>
      <c r="G74">
        <f>Person!X17</f>
        <v>0</v>
      </c>
    </row>
    <row r="75" spans="2:7" x14ac:dyDescent="0.2">
      <c r="B75">
        <f>Person!U18</f>
        <v>3</v>
      </c>
      <c r="C75">
        <f>Person!V18</f>
        <v>1</v>
      </c>
      <c r="D75">
        <v>2</v>
      </c>
      <c r="E75" s="168" t="str">
        <f t="shared" si="0"/>
        <v>312</v>
      </c>
      <c r="F75" t="str">
        <f>Person!W18</f>
        <v>DI</v>
      </c>
      <c r="G75">
        <f>Person!X18</f>
        <v>0</v>
      </c>
    </row>
    <row r="76" spans="2:7" x14ac:dyDescent="0.2">
      <c r="B76">
        <f>Person!U19</f>
        <v>3</v>
      </c>
      <c r="C76">
        <f>Person!V19</f>
        <v>1</v>
      </c>
      <c r="D76">
        <v>3</v>
      </c>
      <c r="E76" s="168" t="str">
        <f t="shared" si="0"/>
        <v>313</v>
      </c>
      <c r="F76" t="str">
        <f>Person!W19</f>
        <v>MI</v>
      </c>
      <c r="G76">
        <f>Person!X19</f>
        <v>0</v>
      </c>
    </row>
    <row r="77" spans="2:7" x14ac:dyDescent="0.2">
      <c r="B77">
        <f>Person!U20</f>
        <v>3</v>
      </c>
      <c r="C77">
        <f>Person!V20</f>
        <v>1</v>
      </c>
      <c r="D77">
        <v>4</v>
      </c>
      <c r="E77" s="168" t="str">
        <f t="shared" si="0"/>
        <v>314</v>
      </c>
      <c r="F77" t="str">
        <f>Person!W20</f>
        <v>DO</v>
      </c>
      <c r="G77">
        <f>Person!X20</f>
        <v>0</v>
      </c>
    </row>
    <row r="78" spans="2:7" x14ac:dyDescent="0.2">
      <c r="B78">
        <f>Person!U21</f>
        <v>3</v>
      </c>
      <c r="C78">
        <f>Person!V21</f>
        <v>1</v>
      </c>
      <c r="D78">
        <v>5</v>
      </c>
      <c r="E78" s="168" t="str">
        <f t="shared" si="0"/>
        <v>315</v>
      </c>
      <c r="F78" t="str">
        <f>Person!W21</f>
        <v>FR</v>
      </c>
      <c r="G78">
        <f>Person!X21</f>
        <v>0</v>
      </c>
    </row>
    <row r="79" spans="2:7" x14ac:dyDescent="0.2">
      <c r="B79">
        <f>Person!U22</f>
        <v>3</v>
      </c>
      <c r="C79">
        <f>Person!V22</f>
        <v>1</v>
      </c>
      <c r="D79">
        <v>6</v>
      </c>
      <c r="E79" s="168" t="str">
        <f t="shared" si="0"/>
        <v>316</v>
      </c>
      <c r="F79" t="str">
        <f>Person!W22</f>
        <v>SA</v>
      </c>
      <c r="G79">
        <f>Person!X22</f>
        <v>0</v>
      </c>
    </row>
    <row r="80" spans="2:7" x14ac:dyDescent="0.2">
      <c r="B80">
        <f>Person!U23</f>
        <v>3</v>
      </c>
      <c r="C80">
        <f>Person!V23</f>
        <v>1</v>
      </c>
      <c r="D80">
        <v>7</v>
      </c>
      <c r="E80" s="168" t="str">
        <f t="shared" si="0"/>
        <v>317</v>
      </c>
      <c r="F80" t="str">
        <f>Person!W23</f>
        <v>SO</v>
      </c>
      <c r="G80">
        <f>Person!X23</f>
        <v>0</v>
      </c>
    </row>
    <row r="81" spans="2:7" x14ac:dyDescent="0.2">
      <c r="B81">
        <f>Person!U30</f>
        <v>3</v>
      </c>
      <c r="C81">
        <f>Person!V30</f>
        <v>2</v>
      </c>
      <c r="D81">
        <v>1</v>
      </c>
      <c r="E81" s="168" t="str">
        <f t="shared" si="0"/>
        <v>321</v>
      </c>
      <c r="F81" t="str">
        <f>Person!W30</f>
        <v>MO</v>
      </c>
      <c r="G81">
        <f>Person!X30</f>
        <v>0</v>
      </c>
    </row>
    <row r="82" spans="2:7" x14ac:dyDescent="0.2">
      <c r="B82">
        <f>Person!U31</f>
        <v>3</v>
      </c>
      <c r="C82">
        <f>Person!V31</f>
        <v>2</v>
      </c>
      <c r="D82">
        <v>2</v>
      </c>
      <c r="E82" s="168" t="str">
        <f t="shared" si="0"/>
        <v>322</v>
      </c>
      <c r="F82" t="str">
        <f>Person!W31</f>
        <v>DI</v>
      </c>
      <c r="G82">
        <f>Person!X31</f>
        <v>0</v>
      </c>
    </row>
    <row r="83" spans="2:7" x14ac:dyDescent="0.2">
      <c r="B83">
        <f>Person!U32</f>
        <v>3</v>
      </c>
      <c r="C83">
        <f>Person!V32</f>
        <v>2</v>
      </c>
      <c r="D83">
        <v>3</v>
      </c>
      <c r="E83" s="168" t="str">
        <f t="shared" ref="E83:E101" si="1">CONCATENATE(B83,C83,D83)</f>
        <v>323</v>
      </c>
      <c r="F83" t="str">
        <f>Person!W32</f>
        <v>MI</v>
      </c>
      <c r="G83">
        <f>Person!X32</f>
        <v>0</v>
      </c>
    </row>
    <row r="84" spans="2:7" x14ac:dyDescent="0.2">
      <c r="B84">
        <f>Person!U33</f>
        <v>3</v>
      </c>
      <c r="C84">
        <f>Person!V33</f>
        <v>2</v>
      </c>
      <c r="D84">
        <v>4</v>
      </c>
      <c r="E84" s="168" t="str">
        <f t="shared" si="1"/>
        <v>324</v>
      </c>
      <c r="F84" t="str">
        <f>Person!W33</f>
        <v>DO</v>
      </c>
      <c r="G84">
        <f>Person!X33</f>
        <v>0</v>
      </c>
    </row>
    <row r="85" spans="2:7" x14ac:dyDescent="0.2">
      <c r="B85">
        <f>Person!U34</f>
        <v>3</v>
      </c>
      <c r="C85">
        <f>Person!V34</f>
        <v>2</v>
      </c>
      <c r="D85">
        <v>5</v>
      </c>
      <c r="E85" s="168" t="str">
        <f t="shared" si="1"/>
        <v>325</v>
      </c>
      <c r="F85" t="str">
        <f>Person!W34</f>
        <v>FR</v>
      </c>
      <c r="G85">
        <f>Person!X34</f>
        <v>0</v>
      </c>
    </row>
    <row r="86" spans="2:7" x14ac:dyDescent="0.2">
      <c r="B86">
        <f>Person!U35</f>
        <v>3</v>
      </c>
      <c r="C86">
        <f>Person!V35</f>
        <v>2</v>
      </c>
      <c r="D86">
        <v>6</v>
      </c>
      <c r="E86" s="168" t="str">
        <f t="shared" si="1"/>
        <v>326</v>
      </c>
      <c r="F86" t="str">
        <f>Person!W35</f>
        <v>SA</v>
      </c>
      <c r="G86">
        <f>Person!X35</f>
        <v>0</v>
      </c>
    </row>
    <row r="87" spans="2:7" x14ac:dyDescent="0.2">
      <c r="B87">
        <f>Person!U36</f>
        <v>3</v>
      </c>
      <c r="C87">
        <f>Person!V36</f>
        <v>2</v>
      </c>
      <c r="D87">
        <v>7</v>
      </c>
      <c r="E87" s="168" t="str">
        <f t="shared" si="1"/>
        <v>327</v>
      </c>
      <c r="F87" t="str">
        <f>Person!W36</f>
        <v>SO</v>
      </c>
      <c r="G87">
        <f>Person!X36</f>
        <v>0</v>
      </c>
    </row>
    <row r="88" spans="2:7" x14ac:dyDescent="0.2">
      <c r="B88">
        <f>Person!U43</f>
        <v>3</v>
      </c>
      <c r="C88">
        <f>Person!V43</f>
        <v>3</v>
      </c>
      <c r="D88">
        <v>1</v>
      </c>
      <c r="E88" s="168" t="str">
        <f t="shared" si="1"/>
        <v>331</v>
      </c>
      <c r="F88" t="str">
        <f>Person!W43</f>
        <v>MO</v>
      </c>
      <c r="G88">
        <f>Person!X43</f>
        <v>0</v>
      </c>
    </row>
    <row r="89" spans="2:7" x14ac:dyDescent="0.2">
      <c r="B89">
        <f>Person!U44</f>
        <v>3</v>
      </c>
      <c r="C89">
        <f>Person!V44</f>
        <v>3</v>
      </c>
      <c r="D89">
        <v>2</v>
      </c>
      <c r="E89" s="168" t="str">
        <f t="shared" si="1"/>
        <v>332</v>
      </c>
      <c r="F89" t="str">
        <f>Person!W44</f>
        <v>DI</v>
      </c>
      <c r="G89">
        <f>Person!X44</f>
        <v>0</v>
      </c>
    </row>
    <row r="90" spans="2:7" x14ac:dyDescent="0.2">
      <c r="B90">
        <f>Person!U45</f>
        <v>3</v>
      </c>
      <c r="C90">
        <f>Person!V45</f>
        <v>3</v>
      </c>
      <c r="D90">
        <v>3</v>
      </c>
      <c r="E90" s="168" t="str">
        <f t="shared" si="1"/>
        <v>333</v>
      </c>
      <c r="F90" t="str">
        <f>Person!W45</f>
        <v>MI</v>
      </c>
      <c r="G90">
        <f>Person!X45</f>
        <v>0</v>
      </c>
    </row>
    <row r="91" spans="2:7" x14ac:dyDescent="0.2">
      <c r="B91">
        <f>Person!U46</f>
        <v>3</v>
      </c>
      <c r="C91">
        <f>Person!V46</f>
        <v>3</v>
      </c>
      <c r="D91">
        <v>4</v>
      </c>
      <c r="E91" s="168" t="str">
        <f t="shared" si="1"/>
        <v>334</v>
      </c>
      <c r="F91" t="str">
        <f>Person!W46</f>
        <v>DO</v>
      </c>
      <c r="G91">
        <f>Person!X46</f>
        <v>0</v>
      </c>
    </row>
    <row r="92" spans="2:7" x14ac:dyDescent="0.2">
      <c r="B92">
        <f>Person!U47</f>
        <v>3</v>
      </c>
      <c r="C92">
        <f>Person!V47</f>
        <v>3</v>
      </c>
      <c r="D92">
        <v>5</v>
      </c>
      <c r="E92" s="168" t="str">
        <f t="shared" si="1"/>
        <v>335</v>
      </c>
      <c r="F92" t="str">
        <f>Person!W47</f>
        <v>FR</v>
      </c>
      <c r="G92">
        <f>Person!X47</f>
        <v>0</v>
      </c>
    </row>
    <row r="93" spans="2:7" x14ac:dyDescent="0.2">
      <c r="B93">
        <f>Person!U48</f>
        <v>3</v>
      </c>
      <c r="C93">
        <f>Person!V48</f>
        <v>3</v>
      </c>
      <c r="D93">
        <v>6</v>
      </c>
      <c r="E93" s="168" t="str">
        <f t="shared" si="1"/>
        <v>336</v>
      </c>
      <c r="F93" t="str">
        <f>Person!W48</f>
        <v>SA</v>
      </c>
      <c r="G93">
        <f>Person!X48</f>
        <v>0</v>
      </c>
    </row>
    <row r="94" spans="2:7" x14ac:dyDescent="0.2">
      <c r="B94">
        <f>Person!U49</f>
        <v>3</v>
      </c>
      <c r="C94">
        <f>Person!V49</f>
        <v>3</v>
      </c>
      <c r="D94">
        <v>7</v>
      </c>
      <c r="E94" s="168" t="str">
        <f t="shared" si="1"/>
        <v>337</v>
      </c>
      <c r="F94" t="str">
        <f>Person!W49</f>
        <v>SO</v>
      </c>
      <c r="G94">
        <f>Person!X49</f>
        <v>0</v>
      </c>
    </row>
    <row r="95" spans="2:7" x14ac:dyDescent="0.2">
      <c r="B95">
        <f>Person!U56</f>
        <v>3</v>
      </c>
      <c r="C95">
        <f>Person!V56</f>
        <v>4</v>
      </c>
      <c r="D95">
        <v>1</v>
      </c>
      <c r="E95" s="168" t="str">
        <f t="shared" si="1"/>
        <v>341</v>
      </c>
      <c r="F95" t="str">
        <f>Person!W56</f>
        <v>MO</v>
      </c>
      <c r="G95">
        <f>Person!X56</f>
        <v>0</v>
      </c>
    </row>
    <row r="96" spans="2:7" x14ac:dyDescent="0.2">
      <c r="B96">
        <f>Person!U57</f>
        <v>3</v>
      </c>
      <c r="C96">
        <f>Person!V57</f>
        <v>4</v>
      </c>
      <c r="D96">
        <v>2</v>
      </c>
      <c r="E96" s="168" t="str">
        <f t="shared" si="1"/>
        <v>342</v>
      </c>
      <c r="F96" t="str">
        <f>Person!W57</f>
        <v>DI</v>
      </c>
      <c r="G96">
        <f>Person!X57</f>
        <v>0</v>
      </c>
    </row>
    <row r="97" spans="2:7" x14ac:dyDescent="0.2">
      <c r="B97">
        <f>Person!U58</f>
        <v>3</v>
      </c>
      <c r="C97">
        <f>Person!V58</f>
        <v>4</v>
      </c>
      <c r="D97">
        <v>3</v>
      </c>
      <c r="E97" s="168" t="str">
        <f t="shared" si="1"/>
        <v>343</v>
      </c>
      <c r="F97" t="str">
        <f>Person!W58</f>
        <v>MI</v>
      </c>
      <c r="G97">
        <f>Person!X58</f>
        <v>0</v>
      </c>
    </row>
    <row r="98" spans="2:7" x14ac:dyDescent="0.2">
      <c r="B98">
        <f>Person!U59</f>
        <v>3</v>
      </c>
      <c r="C98">
        <f>Person!V59</f>
        <v>4</v>
      </c>
      <c r="D98">
        <v>4</v>
      </c>
      <c r="E98" s="168" t="str">
        <f t="shared" si="1"/>
        <v>344</v>
      </c>
      <c r="F98" t="str">
        <f>Person!W59</f>
        <v>DO</v>
      </c>
      <c r="G98">
        <f>Person!X59</f>
        <v>0</v>
      </c>
    </row>
    <row r="99" spans="2:7" x14ac:dyDescent="0.2">
      <c r="B99">
        <f>Person!U60</f>
        <v>3</v>
      </c>
      <c r="C99">
        <f>Person!V60</f>
        <v>4</v>
      </c>
      <c r="D99">
        <v>5</v>
      </c>
      <c r="E99" s="168" t="str">
        <f t="shared" si="1"/>
        <v>345</v>
      </c>
      <c r="F99" t="str">
        <f>Person!W60</f>
        <v>FR</v>
      </c>
      <c r="G99">
        <f>Person!X60</f>
        <v>0</v>
      </c>
    </row>
    <row r="100" spans="2:7" x14ac:dyDescent="0.2">
      <c r="B100">
        <f>Person!U61</f>
        <v>3</v>
      </c>
      <c r="C100">
        <f>Person!V61</f>
        <v>4</v>
      </c>
      <c r="D100">
        <v>6</v>
      </c>
      <c r="E100" s="168" t="str">
        <f t="shared" si="1"/>
        <v>346</v>
      </c>
      <c r="F100" t="str">
        <f>Person!W61</f>
        <v>SA</v>
      </c>
      <c r="G100">
        <f>Person!X61</f>
        <v>0</v>
      </c>
    </row>
    <row r="101" spans="2:7" x14ac:dyDescent="0.2">
      <c r="B101">
        <f>Person!U62</f>
        <v>3</v>
      </c>
      <c r="C101">
        <f>Person!V62</f>
        <v>4</v>
      </c>
      <c r="D101">
        <v>7</v>
      </c>
      <c r="E101" s="168" t="str">
        <f t="shared" si="1"/>
        <v>347</v>
      </c>
      <c r="F101" t="str">
        <f>Person!W62</f>
        <v>SO</v>
      </c>
      <c r="G101">
        <f>Person!X62</f>
        <v>0</v>
      </c>
    </row>
    <row r="102" spans="2:7" x14ac:dyDescent="0.2">
      <c r="B102">
        <f>Person!U69</f>
        <v>3</v>
      </c>
      <c r="C102">
        <f>Person!V69</f>
        <v>5</v>
      </c>
      <c r="D102">
        <v>1</v>
      </c>
      <c r="E102" s="168" t="str">
        <f t="shared" ref="E102" si="2">CONCATENATE(B102,C102,D102)</f>
        <v>351</v>
      </c>
      <c r="F102" t="str">
        <f>Person!W69</f>
        <v>MO</v>
      </c>
      <c r="G102" s="177">
        <f>Person!X69</f>
        <v>0</v>
      </c>
    </row>
    <row r="103" spans="2:7" x14ac:dyDescent="0.2">
      <c r="B103">
        <f>Person!U70</f>
        <v>3</v>
      </c>
      <c r="C103">
        <f>Person!V70</f>
        <v>5</v>
      </c>
      <c r="D103">
        <v>2</v>
      </c>
      <c r="E103" s="168" t="str">
        <f t="shared" ref="E103:E109" si="3">CONCATENATE(B103,C103,D103)</f>
        <v>352</v>
      </c>
      <c r="F103" t="str">
        <f>Person!W70</f>
        <v>DI</v>
      </c>
      <c r="G103" s="177">
        <f>Person!X70</f>
        <v>0</v>
      </c>
    </row>
    <row r="104" spans="2:7" x14ac:dyDescent="0.2">
      <c r="B104">
        <f>Person!U71</f>
        <v>3</v>
      </c>
      <c r="C104">
        <f>Person!V71</f>
        <v>5</v>
      </c>
      <c r="D104">
        <v>3</v>
      </c>
      <c r="E104" s="168" t="str">
        <f t="shared" si="3"/>
        <v>353</v>
      </c>
      <c r="F104" t="str">
        <f>Person!W71</f>
        <v>MI</v>
      </c>
      <c r="G104" s="177">
        <f>Person!X71</f>
        <v>0</v>
      </c>
    </row>
    <row r="105" spans="2:7" x14ac:dyDescent="0.2">
      <c r="B105">
        <f>Person!U72</f>
        <v>3</v>
      </c>
      <c r="C105">
        <f>Person!V72</f>
        <v>5</v>
      </c>
      <c r="D105">
        <v>4</v>
      </c>
      <c r="E105" s="168" t="str">
        <f t="shared" si="3"/>
        <v>354</v>
      </c>
      <c r="F105" t="str">
        <f>Person!W72</f>
        <v>DO</v>
      </c>
      <c r="G105" s="177">
        <f>Person!X72</f>
        <v>0</v>
      </c>
    </row>
    <row r="106" spans="2:7" x14ac:dyDescent="0.2">
      <c r="B106">
        <f>Person!U73</f>
        <v>3</v>
      </c>
      <c r="C106">
        <f>Person!V73</f>
        <v>5</v>
      </c>
      <c r="D106">
        <v>5</v>
      </c>
      <c r="E106" s="168" t="str">
        <f t="shared" si="3"/>
        <v>355</v>
      </c>
      <c r="F106" t="str">
        <f>Person!W73</f>
        <v>FR</v>
      </c>
      <c r="G106" s="177">
        <f>Person!X73</f>
        <v>0</v>
      </c>
    </row>
    <row r="107" spans="2:7" x14ac:dyDescent="0.2">
      <c r="B107">
        <f>Person!U74</f>
        <v>3</v>
      </c>
      <c r="C107">
        <f>Person!V74</f>
        <v>5</v>
      </c>
      <c r="D107">
        <v>6</v>
      </c>
      <c r="E107" s="168" t="str">
        <f t="shared" si="3"/>
        <v>356</v>
      </c>
      <c r="F107" t="str">
        <f>Person!W74</f>
        <v>SA</v>
      </c>
      <c r="G107" s="177">
        <f>Person!X74</f>
        <v>0</v>
      </c>
    </row>
    <row r="108" spans="2:7" x14ac:dyDescent="0.2">
      <c r="B108">
        <f>Person!U75</f>
        <v>3</v>
      </c>
      <c r="C108">
        <f>Person!V75</f>
        <v>5</v>
      </c>
      <c r="D108">
        <v>7</v>
      </c>
      <c r="E108" s="168" t="str">
        <f t="shared" si="3"/>
        <v>357</v>
      </c>
      <c r="F108" t="str">
        <f>Person!W75</f>
        <v>SO</v>
      </c>
      <c r="G108" s="177">
        <f>Person!X75</f>
        <v>0</v>
      </c>
    </row>
    <row r="109" spans="2:7" x14ac:dyDescent="0.2">
      <c r="B109">
        <f>Person!AC17</f>
        <v>4</v>
      </c>
      <c r="C109">
        <f>Person!AD17</f>
        <v>1</v>
      </c>
      <c r="D109">
        <v>1</v>
      </c>
      <c r="E109" s="168" t="str">
        <f t="shared" si="3"/>
        <v>411</v>
      </c>
      <c r="F109" t="str">
        <f>Person!AE17</f>
        <v>MO</v>
      </c>
      <c r="G109" s="177">
        <f>Person!AF17</f>
        <v>0</v>
      </c>
    </row>
    <row r="110" spans="2:7" x14ac:dyDescent="0.2">
      <c r="B110">
        <f>Person!AC18</f>
        <v>4</v>
      </c>
      <c r="C110">
        <f>Person!AD18</f>
        <v>1</v>
      </c>
      <c r="D110">
        <v>2</v>
      </c>
      <c r="E110" s="168" t="str">
        <f t="shared" ref="E110:E115" si="4">CONCATENATE(B110,C110,D110)</f>
        <v>412</v>
      </c>
      <c r="F110" t="str">
        <f>Person!AE18</f>
        <v>DI</v>
      </c>
      <c r="G110" s="177">
        <f>Person!AF18</f>
        <v>0</v>
      </c>
    </row>
    <row r="111" spans="2:7" x14ac:dyDescent="0.2">
      <c r="B111">
        <f>Person!AC19</f>
        <v>4</v>
      </c>
      <c r="C111">
        <f>Person!AD19</f>
        <v>1</v>
      </c>
      <c r="D111">
        <v>3</v>
      </c>
      <c r="E111" s="168" t="str">
        <f t="shared" si="4"/>
        <v>413</v>
      </c>
      <c r="F111" t="str">
        <f>Person!AE19</f>
        <v>MI</v>
      </c>
      <c r="G111" s="177">
        <f>Person!AF19</f>
        <v>0</v>
      </c>
    </row>
    <row r="112" spans="2:7" x14ac:dyDescent="0.2">
      <c r="B112">
        <f>Person!AC20</f>
        <v>4</v>
      </c>
      <c r="C112">
        <f>Person!AD20</f>
        <v>1</v>
      </c>
      <c r="D112">
        <v>4</v>
      </c>
      <c r="E112" s="168" t="str">
        <f t="shared" si="4"/>
        <v>414</v>
      </c>
      <c r="F112" t="str">
        <f>Person!AE20</f>
        <v>DO</v>
      </c>
      <c r="G112" s="177">
        <f>Person!AF20</f>
        <v>0</v>
      </c>
    </row>
    <row r="113" spans="2:7" x14ac:dyDescent="0.2">
      <c r="B113">
        <f>Person!AC21</f>
        <v>4</v>
      </c>
      <c r="C113">
        <f>Person!AD21</f>
        <v>1</v>
      </c>
      <c r="D113">
        <v>5</v>
      </c>
      <c r="E113" s="168" t="str">
        <f t="shared" si="4"/>
        <v>415</v>
      </c>
      <c r="F113" t="str">
        <f>Person!AE21</f>
        <v>FR</v>
      </c>
      <c r="G113" s="177">
        <f>Person!AF21</f>
        <v>0</v>
      </c>
    </row>
    <row r="114" spans="2:7" x14ac:dyDescent="0.2">
      <c r="B114">
        <f>Person!AC22</f>
        <v>4</v>
      </c>
      <c r="C114">
        <f>Person!AD22</f>
        <v>1</v>
      </c>
      <c r="D114">
        <v>6</v>
      </c>
      <c r="E114" s="168" t="str">
        <f t="shared" si="4"/>
        <v>416</v>
      </c>
      <c r="F114" t="str">
        <f>Person!AE22</f>
        <v>SA</v>
      </c>
      <c r="G114" s="177">
        <f>Person!AF22</f>
        <v>0</v>
      </c>
    </row>
    <row r="115" spans="2:7" x14ac:dyDescent="0.2">
      <c r="B115">
        <f>Person!AC23</f>
        <v>4</v>
      </c>
      <c r="C115">
        <f>Person!AD23</f>
        <v>1</v>
      </c>
      <c r="D115">
        <v>7</v>
      </c>
      <c r="E115" s="168" t="str">
        <f t="shared" si="4"/>
        <v>417</v>
      </c>
      <c r="F115" t="str">
        <f>Person!AE23</f>
        <v>SO</v>
      </c>
      <c r="G115" s="177">
        <f>Person!AF23</f>
        <v>0</v>
      </c>
    </row>
    <row r="116" spans="2:7" x14ac:dyDescent="0.2">
      <c r="B116">
        <f>Person!AC30</f>
        <v>4</v>
      </c>
      <c r="C116">
        <f>Person!AD30</f>
        <v>2</v>
      </c>
      <c r="D116">
        <v>1</v>
      </c>
      <c r="E116" s="168" t="str">
        <f t="shared" ref="E116" si="5">CONCATENATE(B116,C116,D116)</f>
        <v>421</v>
      </c>
      <c r="F116" t="str">
        <f>Person!AE30</f>
        <v>MO</v>
      </c>
      <c r="G116" s="177">
        <f>Person!AF30</f>
        <v>0</v>
      </c>
    </row>
    <row r="117" spans="2:7" x14ac:dyDescent="0.2">
      <c r="B117">
        <f>Person!AC31</f>
        <v>4</v>
      </c>
      <c r="C117">
        <f>Person!AD31</f>
        <v>2</v>
      </c>
      <c r="D117">
        <v>2</v>
      </c>
      <c r="E117" s="168" t="str">
        <f t="shared" ref="E117:E123" si="6">CONCATENATE(B117,C117,D117)</f>
        <v>422</v>
      </c>
      <c r="F117" t="str">
        <f>Person!AE31</f>
        <v>DI</v>
      </c>
      <c r="G117" s="177">
        <f>Person!AF31</f>
        <v>0</v>
      </c>
    </row>
    <row r="118" spans="2:7" x14ac:dyDescent="0.2">
      <c r="B118">
        <f>Person!AC32</f>
        <v>4</v>
      </c>
      <c r="C118">
        <f>Person!AD32</f>
        <v>2</v>
      </c>
      <c r="D118">
        <v>3</v>
      </c>
      <c r="E118" s="168" t="str">
        <f t="shared" si="6"/>
        <v>423</v>
      </c>
      <c r="F118" t="str">
        <f>Person!AE32</f>
        <v>MI</v>
      </c>
      <c r="G118" s="177">
        <f>Person!AF32</f>
        <v>0</v>
      </c>
    </row>
    <row r="119" spans="2:7" x14ac:dyDescent="0.2">
      <c r="B119">
        <f>Person!AC33</f>
        <v>4</v>
      </c>
      <c r="C119">
        <f>Person!AD33</f>
        <v>2</v>
      </c>
      <c r="D119">
        <v>4</v>
      </c>
      <c r="E119" s="168" t="str">
        <f t="shared" si="6"/>
        <v>424</v>
      </c>
      <c r="F119" t="str">
        <f>Person!AE33</f>
        <v>DO</v>
      </c>
      <c r="G119" s="177">
        <f>Person!AF33</f>
        <v>0</v>
      </c>
    </row>
    <row r="120" spans="2:7" x14ac:dyDescent="0.2">
      <c r="B120">
        <f>Person!AC34</f>
        <v>4</v>
      </c>
      <c r="C120">
        <f>Person!AD34</f>
        <v>2</v>
      </c>
      <c r="D120">
        <v>5</v>
      </c>
      <c r="E120" s="168" t="str">
        <f t="shared" si="6"/>
        <v>425</v>
      </c>
      <c r="F120" t="str">
        <f>Person!AE34</f>
        <v>FR</v>
      </c>
      <c r="G120" s="177">
        <f>Person!AF34</f>
        <v>0</v>
      </c>
    </row>
    <row r="121" spans="2:7" x14ac:dyDescent="0.2">
      <c r="B121">
        <f>Person!AC35</f>
        <v>4</v>
      </c>
      <c r="C121">
        <f>Person!AD35</f>
        <v>2</v>
      </c>
      <c r="D121">
        <v>6</v>
      </c>
      <c r="E121" s="168" t="str">
        <f t="shared" si="6"/>
        <v>426</v>
      </c>
      <c r="F121" t="str">
        <f>Person!AE35</f>
        <v>SA</v>
      </c>
      <c r="G121" s="177">
        <f>Person!AF35</f>
        <v>0</v>
      </c>
    </row>
    <row r="122" spans="2:7" x14ac:dyDescent="0.2">
      <c r="B122">
        <f>Person!AC36</f>
        <v>4</v>
      </c>
      <c r="C122">
        <f>Person!AD36</f>
        <v>2</v>
      </c>
      <c r="D122">
        <v>7</v>
      </c>
      <c r="E122" s="168" t="str">
        <f t="shared" si="6"/>
        <v>427</v>
      </c>
      <c r="F122" t="str">
        <f>Person!AE36</f>
        <v>SO</v>
      </c>
      <c r="G122" s="177">
        <f>Person!AF36</f>
        <v>0</v>
      </c>
    </row>
    <row r="123" spans="2:7" x14ac:dyDescent="0.2">
      <c r="B123">
        <f>Person!AC43</f>
        <v>4</v>
      </c>
      <c r="C123">
        <f>Person!AD43</f>
        <v>3</v>
      </c>
      <c r="D123">
        <v>1</v>
      </c>
      <c r="E123" s="168" t="str">
        <f t="shared" si="6"/>
        <v>431</v>
      </c>
      <c r="F123" t="str">
        <f>Person!AE43</f>
        <v>MO</v>
      </c>
      <c r="G123" s="177">
        <f>Person!AF43</f>
        <v>0</v>
      </c>
    </row>
    <row r="124" spans="2:7" x14ac:dyDescent="0.2">
      <c r="B124">
        <f>Person!AC44</f>
        <v>4</v>
      </c>
      <c r="C124">
        <f>Person!AD44</f>
        <v>3</v>
      </c>
      <c r="D124">
        <v>2</v>
      </c>
      <c r="E124" s="168" t="str">
        <f t="shared" ref="E124:E130" si="7">CONCATENATE(B124,C124,D124)</f>
        <v>432</v>
      </c>
      <c r="F124" t="str">
        <f>Person!AE44</f>
        <v>DI</v>
      </c>
      <c r="G124" s="177">
        <f>Person!AF44</f>
        <v>0</v>
      </c>
    </row>
    <row r="125" spans="2:7" x14ac:dyDescent="0.2">
      <c r="B125">
        <f>Person!AC45</f>
        <v>4</v>
      </c>
      <c r="C125">
        <f>Person!AD45</f>
        <v>3</v>
      </c>
      <c r="D125">
        <v>3</v>
      </c>
      <c r="E125" s="168" t="str">
        <f t="shared" si="7"/>
        <v>433</v>
      </c>
      <c r="F125" t="str">
        <f>Person!AE45</f>
        <v>MI</v>
      </c>
      <c r="G125" s="177">
        <f>Person!AF45</f>
        <v>0</v>
      </c>
    </row>
    <row r="126" spans="2:7" x14ac:dyDescent="0.2">
      <c r="B126">
        <f>Person!AC46</f>
        <v>4</v>
      </c>
      <c r="C126">
        <f>Person!AD46</f>
        <v>3</v>
      </c>
      <c r="D126">
        <v>4</v>
      </c>
      <c r="E126" s="168" t="str">
        <f t="shared" si="7"/>
        <v>434</v>
      </c>
      <c r="F126" t="str">
        <f>Person!AE46</f>
        <v>DO</v>
      </c>
      <c r="G126" s="177">
        <f>Person!AF46</f>
        <v>0</v>
      </c>
    </row>
    <row r="127" spans="2:7" x14ac:dyDescent="0.2">
      <c r="B127">
        <f>Person!AC47</f>
        <v>4</v>
      </c>
      <c r="C127">
        <f>Person!AD47</f>
        <v>3</v>
      </c>
      <c r="D127">
        <v>5</v>
      </c>
      <c r="E127" s="168" t="str">
        <f t="shared" si="7"/>
        <v>435</v>
      </c>
      <c r="F127" t="str">
        <f>Person!AE47</f>
        <v>FR</v>
      </c>
      <c r="G127" s="177">
        <f>Person!AF47</f>
        <v>0</v>
      </c>
    </row>
    <row r="128" spans="2:7" x14ac:dyDescent="0.2">
      <c r="B128">
        <f>Person!AC48</f>
        <v>4</v>
      </c>
      <c r="C128">
        <f>Person!AD48</f>
        <v>3</v>
      </c>
      <c r="D128">
        <v>6</v>
      </c>
      <c r="E128" s="168" t="str">
        <f t="shared" si="7"/>
        <v>436</v>
      </c>
      <c r="F128" t="str">
        <f>Person!AE48</f>
        <v>SA</v>
      </c>
      <c r="G128" s="177">
        <f>Person!AF48</f>
        <v>0</v>
      </c>
    </row>
    <row r="129" spans="2:7" x14ac:dyDescent="0.2">
      <c r="B129">
        <f>Person!AC49</f>
        <v>4</v>
      </c>
      <c r="C129">
        <f>Person!AD49</f>
        <v>3</v>
      </c>
      <c r="D129">
        <v>7</v>
      </c>
      <c r="E129" s="168" t="str">
        <f t="shared" si="7"/>
        <v>437</v>
      </c>
      <c r="F129" t="str">
        <f>Person!AE49</f>
        <v>SO</v>
      </c>
      <c r="G129" s="177">
        <f>Person!AF49</f>
        <v>0</v>
      </c>
    </row>
    <row r="130" spans="2:7" x14ac:dyDescent="0.2">
      <c r="B130">
        <f>Person!AC56</f>
        <v>4</v>
      </c>
      <c r="C130">
        <f>Person!AD56</f>
        <v>4</v>
      </c>
      <c r="D130">
        <v>1</v>
      </c>
      <c r="E130" s="168" t="str">
        <f t="shared" si="7"/>
        <v>441</v>
      </c>
      <c r="F130" t="str">
        <f>Person!AE56</f>
        <v>MO</v>
      </c>
      <c r="G130" s="177">
        <f>Person!AF56</f>
        <v>0</v>
      </c>
    </row>
    <row r="131" spans="2:7" x14ac:dyDescent="0.2">
      <c r="B131">
        <f>Person!AC57</f>
        <v>4</v>
      </c>
      <c r="C131">
        <f>Person!AD57</f>
        <v>4</v>
      </c>
      <c r="D131">
        <v>2</v>
      </c>
      <c r="E131" s="168" t="str">
        <f t="shared" ref="E131:E137" si="8">CONCATENATE(B131,C131,D131)</f>
        <v>442</v>
      </c>
      <c r="F131" t="str">
        <f>Person!AE57</f>
        <v>DI</v>
      </c>
      <c r="G131" s="177">
        <f>Person!AF57</f>
        <v>0</v>
      </c>
    </row>
    <row r="132" spans="2:7" x14ac:dyDescent="0.2">
      <c r="B132">
        <f>Person!AC58</f>
        <v>4</v>
      </c>
      <c r="C132">
        <f>Person!AD58</f>
        <v>4</v>
      </c>
      <c r="D132">
        <v>3</v>
      </c>
      <c r="E132" s="168" t="str">
        <f t="shared" si="8"/>
        <v>443</v>
      </c>
      <c r="F132" t="str">
        <f>Person!AE58</f>
        <v>MI</v>
      </c>
      <c r="G132" s="177">
        <f>Person!AF58</f>
        <v>0</v>
      </c>
    </row>
    <row r="133" spans="2:7" x14ac:dyDescent="0.2">
      <c r="B133">
        <f>Person!AC59</f>
        <v>4</v>
      </c>
      <c r="C133">
        <f>Person!AD59</f>
        <v>4</v>
      </c>
      <c r="D133">
        <v>4</v>
      </c>
      <c r="E133" s="168" t="str">
        <f t="shared" si="8"/>
        <v>444</v>
      </c>
      <c r="F133" t="str">
        <f>Person!AE59</f>
        <v>DO</v>
      </c>
      <c r="G133" s="177">
        <f>Person!AF59</f>
        <v>0</v>
      </c>
    </row>
    <row r="134" spans="2:7" x14ac:dyDescent="0.2">
      <c r="B134">
        <f>Person!AC60</f>
        <v>4</v>
      </c>
      <c r="C134">
        <f>Person!AD60</f>
        <v>4</v>
      </c>
      <c r="D134">
        <v>5</v>
      </c>
      <c r="E134" s="168" t="str">
        <f t="shared" si="8"/>
        <v>445</v>
      </c>
      <c r="F134" t="str">
        <f>Person!AE60</f>
        <v>FR</v>
      </c>
      <c r="G134" s="177">
        <f>Person!AF60</f>
        <v>0</v>
      </c>
    </row>
    <row r="135" spans="2:7" x14ac:dyDescent="0.2">
      <c r="B135">
        <f>Person!AC61</f>
        <v>4</v>
      </c>
      <c r="C135">
        <f>Person!AD61</f>
        <v>4</v>
      </c>
      <c r="D135">
        <v>6</v>
      </c>
      <c r="E135" s="168" t="str">
        <f t="shared" si="8"/>
        <v>446</v>
      </c>
      <c r="F135" t="str">
        <f>Person!AE61</f>
        <v>SA</v>
      </c>
      <c r="G135" s="177">
        <f>Person!AF61</f>
        <v>0</v>
      </c>
    </row>
    <row r="136" spans="2:7" x14ac:dyDescent="0.2">
      <c r="B136">
        <f>Person!AC62</f>
        <v>4</v>
      </c>
      <c r="C136">
        <f>Person!AD62</f>
        <v>4</v>
      </c>
      <c r="D136">
        <v>7</v>
      </c>
      <c r="E136" s="168" t="str">
        <f t="shared" si="8"/>
        <v>447</v>
      </c>
      <c r="F136" t="str">
        <f>Person!AE62</f>
        <v>SO</v>
      </c>
      <c r="G136" s="177">
        <f>Person!AF62</f>
        <v>0</v>
      </c>
    </row>
    <row r="137" spans="2:7" x14ac:dyDescent="0.2">
      <c r="B137">
        <f>Person!AC69</f>
        <v>4</v>
      </c>
      <c r="C137">
        <f>Person!AD69</f>
        <v>5</v>
      </c>
      <c r="D137">
        <v>1</v>
      </c>
      <c r="E137" s="168" t="str">
        <f t="shared" si="8"/>
        <v>451</v>
      </c>
      <c r="F137" t="str">
        <f>Person!AE69</f>
        <v>MO</v>
      </c>
      <c r="G137" s="177">
        <f>Person!AF69</f>
        <v>0</v>
      </c>
    </row>
    <row r="138" spans="2:7" x14ac:dyDescent="0.2">
      <c r="B138">
        <f>Person!AC70</f>
        <v>4</v>
      </c>
      <c r="C138">
        <f>Person!AD70</f>
        <v>5</v>
      </c>
      <c r="D138">
        <v>2</v>
      </c>
      <c r="E138" s="168" t="str">
        <f t="shared" ref="E138:E143" si="9">CONCATENATE(B138,C138,D138)</f>
        <v>452</v>
      </c>
      <c r="F138" t="str">
        <f>Person!AE70</f>
        <v>DI</v>
      </c>
      <c r="G138" s="177">
        <f>Person!AF70</f>
        <v>0</v>
      </c>
    </row>
    <row r="139" spans="2:7" x14ac:dyDescent="0.2">
      <c r="B139">
        <f>Person!AC71</f>
        <v>4</v>
      </c>
      <c r="C139">
        <f>Person!AD71</f>
        <v>5</v>
      </c>
      <c r="D139">
        <v>3</v>
      </c>
      <c r="E139" s="168" t="str">
        <f t="shared" si="9"/>
        <v>453</v>
      </c>
      <c r="F139" t="str">
        <f>Person!AE71</f>
        <v>MI</v>
      </c>
      <c r="G139" s="177">
        <f>Person!AF71</f>
        <v>0</v>
      </c>
    </row>
    <row r="140" spans="2:7" x14ac:dyDescent="0.2">
      <c r="B140">
        <f>Person!AC72</f>
        <v>4</v>
      </c>
      <c r="C140">
        <f>Person!AD72</f>
        <v>5</v>
      </c>
      <c r="D140">
        <v>4</v>
      </c>
      <c r="E140" s="168" t="str">
        <f t="shared" si="9"/>
        <v>454</v>
      </c>
      <c r="F140" t="str">
        <f>Person!AE72</f>
        <v>DO</v>
      </c>
      <c r="G140" s="177">
        <f>Person!AF72</f>
        <v>0</v>
      </c>
    </row>
    <row r="141" spans="2:7" x14ac:dyDescent="0.2">
      <c r="B141">
        <f>Person!AC73</f>
        <v>4</v>
      </c>
      <c r="C141">
        <f>Person!AD73</f>
        <v>5</v>
      </c>
      <c r="D141">
        <v>5</v>
      </c>
      <c r="E141" s="168" t="str">
        <f t="shared" si="9"/>
        <v>455</v>
      </c>
      <c r="F141" t="str">
        <f>Person!AE73</f>
        <v>FR</v>
      </c>
      <c r="G141" s="177">
        <f>Person!AF73</f>
        <v>0</v>
      </c>
    </row>
    <row r="142" spans="2:7" x14ac:dyDescent="0.2">
      <c r="B142">
        <f>Person!AC74</f>
        <v>4</v>
      </c>
      <c r="C142">
        <f>Person!AD74</f>
        <v>5</v>
      </c>
      <c r="D142">
        <v>6</v>
      </c>
      <c r="E142" s="168" t="str">
        <f t="shared" si="9"/>
        <v>456</v>
      </c>
      <c r="F142" t="str">
        <f>Person!AE74</f>
        <v>SA</v>
      </c>
      <c r="G142" s="177">
        <f>Person!AF74</f>
        <v>0</v>
      </c>
    </row>
    <row r="143" spans="2:7" x14ac:dyDescent="0.2">
      <c r="B143">
        <f>Person!AC75</f>
        <v>4</v>
      </c>
      <c r="C143">
        <f>Person!AD75</f>
        <v>5</v>
      </c>
      <c r="D143">
        <v>7</v>
      </c>
      <c r="E143" s="168" t="str">
        <f t="shared" si="9"/>
        <v>457</v>
      </c>
      <c r="F143" t="str">
        <f>Person!AE75</f>
        <v>SO</v>
      </c>
      <c r="G143" s="177">
        <f>Person!AF75</f>
        <v>0</v>
      </c>
    </row>
  </sheetData>
  <sheetProtection algorithmName="SHA-512" hashValue="V7FkC6GlxShndyCvaq0xFMKPe5IC6fiq5Irg+MQjsPp2U1UxTzFm3Z/1QKuJ7yf+ALGSPD7RSMgakL/lYDuqEA==" saltValue="meGRnhN1bRMr0xDeIpHq1w==" spinCount="100000" sheet="1" selectLockedCells="1"/>
  <autoFilter ref="B3:M143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2" tint="-9.9978637043366805E-2"/>
    <pageSetUpPr fitToPage="1"/>
  </sheetPr>
  <dimension ref="A1:AG92"/>
  <sheetViews>
    <sheetView showGridLines="0" topLeftCell="A13" zoomScaleNormal="100" workbookViewId="0">
      <selection activeCell="N22" sqref="N22"/>
    </sheetView>
  </sheetViews>
  <sheetFormatPr baseColWidth="10" defaultColWidth="11.42578125" defaultRowHeight="12.75" x14ac:dyDescent="0.2"/>
  <cols>
    <col min="1" max="1" width="4.5703125" style="19" customWidth="1"/>
    <col min="2" max="2" width="7.28515625" style="19" customWidth="1"/>
    <col min="3" max="3" width="15.85546875" style="19" customWidth="1"/>
    <col min="4" max="4" width="8.42578125" style="19" customWidth="1"/>
    <col min="5" max="6" width="3.5703125" style="19" customWidth="1"/>
    <col min="7" max="7" width="11.42578125" style="19"/>
    <col min="8" max="8" width="12.140625" style="19" customWidth="1"/>
    <col min="9" max="9" width="9" style="19" customWidth="1"/>
    <col min="10" max="10" width="5.28515625" style="19" customWidth="1"/>
    <col min="11" max="12" width="11.42578125" style="19"/>
    <col min="13" max="14" width="3.5703125" style="19" customWidth="1"/>
    <col min="15" max="17" width="11.42578125" style="19"/>
    <col min="18" max="18" width="5.28515625" style="19" customWidth="1"/>
    <col min="19" max="20" width="11.42578125" style="19"/>
    <col min="21" max="21" width="3.5703125" style="19" customWidth="1"/>
    <col min="22" max="22" width="6.7109375" style="19" customWidth="1"/>
    <col min="23" max="16384" width="11.42578125" style="19"/>
  </cols>
  <sheetData>
    <row r="1" spans="1:33" ht="33" customHeight="1" x14ac:dyDescent="0.2">
      <c r="N1" s="85" t="s">
        <v>11</v>
      </c>
      <c r="O1" s="86"/>
      <c r="P1" s="86"/>
      <c r="Q1" s="86"/>
      <c r="R1" s="86"/>
      <c r="S1" s="86"/>
      <c r="T1" s="86"/>
      <c r="U1" s="86"/>
      <c r="V1" s="87"/>
    </row>
    <row r="2" spans="1:33" ht="24.75" customHeight="1" x14ac:dyDescent="0.2">
      <c r="C2" s="19" t="s">
        <v>0</v>
      </c>
      <c r="G2" s="307"/>
      <c r="H2" s="308"/>
      <c r="I2" s="309"/>
      <c r="N2" s="88" t="s">
        <v>12</v>
      </c>
      <c r="O2" s="89"/>
      <c r="P2" s="89"/>
      <c r="Q2" s="89"/>
      <c r="R2" s="89"/>
      <c r="S2" s="89"/>
      <c r="T2" s="89"/>
      <c r="U2" s="89"/>
      <c r="V2" s="128">
        <v>0.99930555555555556</v>
      </c>
    </row>
    <row r="3" spans="1:33" ht="24.75" customHeight="1" x14ac:dyDescent="0.2">
      <c r="C3" s="19" t="s">
        <v>53</v>
      </c>
      <c r="G3" s="307"/>
      <c r="H3" s="308"/>
      <c r="I3" s="309"/>
      <c r="N3" s="88"/>
      <c r="O3" s="89"/>
      <c r="P3" s="89"/>
      <c r="Q3" s="89"/>
      <c r="R3" s="89"/>
      <c r="S3" s="89"/>
      <c r="T3" s="89"/>
      <c r="U3" s="89"/>
      <c r="V3" s="90"/>
    </row>
    <row r="4" spans="1:33" ht="24.75" customHeight="1" x14ac:dyDescent="0.2">
      <c r="G4" s="91"/>
      <c r="H4" s="91"/>
      <c r="I4" s="91"/>
      <c r="N4" s="138" t="s">
        <v>74</v>
      </c>
      <c r="O4" s="92"/>
      <c r="P4" s="92"/>
      <c r="Q4" s="92"/>
      <c r="R4" s="92"/>
      <c r="S4" s="92"/>
      <c r="T4" s="92"/>
      <c r="U4" s="92"/>
      <c r="V4" s="129">
        <f>V2*24</f>
        <v>23.983333333333334</v>
      </c>
    </row>
    <row r="5" spans="1:33" ht="18.75" customHeight="1" x14ac:dyDescent="0.2">
      <c r="G5" s="91"/>
      <c r="H5" s="91"/>
      <c r="I5" s="91"/>
      <c r="N5" s="89"/>
      <c r="O5" s="89"/>
      <c r="P5" s="89"/>
      <c r="Q5" s="89"/>
      <c r="R5" s="89"/>
      <c r="S5" s="89"/>
      <c r="T5" s="89"/>
      <c r="U5" s="89"/>
      <c r="V5" s="93"/>
    </row>
    <row r="6" spans="1:33" ht="18.75" customHeight="1" x14ac:dyDescent="0.2">
      <c r="C6" s="71" t="s">
        <v>85</v>
      </c>
      <c r="I6" s="126">
        <v>0</v>
      </c>
      <c r="J6" s="19" t="s">
        <v>10</v>
      </c>
      <c r="P6" s="241" t="s">
        <v>60</v>
      </c>
    </row>
    <row r="7" spans="1:33" ht="18.75" customHeight="1" x14ac:dyDescent="0.2">
      <c r="C7" s="95"/>
      <c r="I7" s="96"/>
      <c r="O7" s="94" t="s">
        <v>55</v>
      </c>
      <c r="P7" s="241" t="s">
        <v>61</v>
      </c>
      <c r="Q7" s="142" t="str">
        <f>IF(C84=H84,"OK","Die Summe der Zeiten stimmt nicht mit der angegebenen Wochenarbeitszeit überein - bitte korrigieren!")</f>
        <v>OK</v>
      </c>
      <c r="R7" s="143"/>
      <c r="S7" s="143"/>
    </row>
    <row r="8" spans="1:33" ht="18.75" customHeight="1" x14ac:dyDescent="0.2">
      <c r="C8" s="71" t="s">
        <v>83</v>
      </c>
      <c r="I8" s="127">
        <v>0</v>
      </c>
      <c r="J8" s="19" t="s">
        <v>44</v>
      </c>
      <c r="O8" s="94" t="s">
        <v>56</v>
      </c>
      <c r="P8" s="241" t="s">
        <v>62</v>
      </c>
      <c r="Q8" s="142" t="str">
        <f>IF(K84=P84,"OK","Die Summe der Zeiten stimmt nicht mit der angegebenen Wochenarbeitszeit überein - bitte korrigieren!")</f>
        <v>OK</v>
      </c>
      <c r="R8" s="142"/>
      <c r="S8" s="142"/>
    </row>
    <row r="9" spans="1:33" ht="18.75" customHeight="1" x14ac:dyDescent="0.2">
      <c r="C9" s="95"/>
      <c r="I9" s="96"/>
      <c r="O9" s="94" t="s">
        <v>57</v>
      </c>
      <c r="P9" s="241" t="s">
        <v>63</v>
      </c>
      <c r="Q9" s="142" t="str">
        <f>IF(S84=X84,"OK","Die Summe der Zeiten stimmt nicht mit der angegebenen Wochenarbeitszeit überein - bitte korrigieren!")</f>
        <v>OK</v>
      </c>
      <c r="R9" s="142"/>
      <c r="S9" s="142"/>
    </row>
    <row r="10" spans="1:33" ht="18.75" customHeight="1" x14ac:dyDescent="0.2">
      <c r="C10" s="71" t="s">
        <v>86</v>
      </c>
      <c r="I10" s="127">
        <v>0</v>
      </c>
      <c r="J10" s="19" t="s">
        <v>44</v>
      </c>
      <c r="O10" s="94" t="s">
        <v>115</v>
      </c>
      <c r="P10" s="241" t="s">
        <v>116</v>
      </c>
    </row>
    <row r="11" spans="1:33" ht="18.75" customHeight="1" x14ac:dyDescent="0.2">
      <c r="G11" s="91"/>
      <c r="H11" s="91"/>
      <c r="I11" s="91"/>
      <c r="N11" s="89"/>
      <c r="O11" s="89"/>
      <c r="P11" s="89"/>
      <c r="Q11" s="89"/>
      <c r="R11" s="89"/>
      <c r="S11" s="89"/>
      <c r="T11" s="89"/>
      <c r="U11" s="89"/>
      <c r="V11" s="93"/>
    </row>
    <row r="12" spans="1:33" ht="18.75" customHeight="1" thickBot="1" x14ac:dyDescent="0.25">
      <c r="G12" s="91"/>
      <c r="H12" s="91"/>
      <c r="I12" s="91"/>
      <c r="N12" s="89"/>
      <c r="O12" s="89"/>
      <c r="P12" s="89"/>
      <c r="Q12" s="89"/>
      <c r="R12" s="89"/>
      <c r="S12" s="89"/>
      <c r="T12" s="89"/>
      <c r="U12" s="89"/>
      <c r="V12" s="93"/>
    </row>
    <row r="13" spans="1:33" ht="18.75" customHeight="1" x14ac:dyDescent="0.2">
      <c r="A13" s="304" t="s">
        <v>60</v>
      </c>
      <c r="B13" s="97"/>
      <c r="C13" s="97"/>
      <c r="D13" s="97"/>
      <c r="E13" s="97"/>
      <c r="F13" s="97"/>
      <c r="G13" s="98"/>
      <c r="H13" s="98"/>
      <c r="I13" s="99"/>
      <c r="J13" s="97"/>
      <c r="K13" s="97"/>
      <c r="L13" s="97"/>
      <c r="M13" s="97"/>
      <c r="N13" s="97"/>
      <c r="O13" s="97"/>
      <c r="P13" s="97"/>
      <c r="Q13" s="100"/>
      <c r="R13" s="97"/>
      <c r="S13" s="97"/>
      <c r="T13" s="97"/>
      <c r="U13" s="97"/>
      <c r="V13" s="97"/>
      <c r="W13" s="97"/>
      <c r="X13" s="97"/>
      <c r="Y13" s="100"/>
      <c r="Z13" s="97"/>
      <c r="AA13" s="97"/>
      <c r="AB13" s="97"/>
      <c r="AC13" s="97"/>
      <c r="AD13" s="97"/>
      <c r="AE13" s="97"/>
      <c r="AF13" s="97"/>
      <c r="AG13" s="100"/>
    </row>
    <row r="14" spans="1:33" ht="24.75" customHeight="1" x14ac:dyDescent="0.2">
      <c r="A14" s="305"/>
      <c r="C14" s="19" t="s">
        <v>54</v>
      </c>
      <c r="G14" s="130"/>
      <c r="H14" s="91"/>
      <c r="I14" s="91"/>
      <c r="J14" s="101"/>
      <c r="K14" s="19" t="s">
        <v>54</v>
      </c>
      <c r="O14" s="130"/>
      <c r="P14" s="91"/>
      <c r="Q14" s="102"/>
      <c r="S14" s="19" t="s">
        <v>54</v>
      </c>
      <c r="W14" s="130"/>
      <c r="X14" s="91"/>
      <c r="Y14" s="102"/>
      <c r="AA14" s="19" t="s">
        <v>54</v>
      </c>
      <c r="AE14" s="130"/>
      <c r="AF14" s="91"/>
      <c r="AG14" s="102"/>
    </row>
    <row r="15" spans="1:33" s="103" customFormat="1" ht="18.75" customHeight="1" x14ac:dyDescent="0.25">
      <c r="A15" s="305"/>
      <c r="C15" s="104" t="s">
        <v>55</v>
      </c>
      <c r="D15" s="104"/>
      <c r="E15" s="104"/>
      <c r="F15" s="104"/>
      <c r="G15" s="104"/>
      <c r="H15" s="104"/>
      <c r="I15" s="104"/>
      <c r="J15" s="105"/>
      <c r="K15" s="104" t="s">
        <v>56</v>
      </c>
      <c r="L15" s="104"/>
      <c r="M15" s="104"/>
      <c r="N15" s="104"/>
      <c r="O15" s="104"/>
      <c r="P15" s="104"/>
      <c r="Q15" s="106"/>
      <c r="R15" s="104"/>
      <c r="S15" s="104" t="s">
        <v>57</v>
      </c>
      <c r="T15" s="104"/>
      <c r="U15" s="104"/>
      <c r="V15" s="104"/>
      <c r="W15" s="104"/>
      <c r="X15" s="104"/>
      <c r="Y15" s="107"/>
      <c r="Z15" s="104"/>
      <c r="AA15" s="104" t="s">
        <v>115</v>
      </c>
      <c r="AB15" s="104"/>
      <c r="AC15" s="104"/>
      <c r="AD15" s="104"/>
      <c r="AE15" s="104"/>
      <c r="AF15" s="104"/>
      <c r="AG15" s="107"/>
    </row>
    <row r="16" spans="1:33" ht="18.75" customHeight="1" x14ac:dyDescent="0.2">
      <c r="A16" s="305"/>
      <c r="C16" s="144" t="s">
        <v>1</v>
      </c>
      <c r="G16" s="94" t="s">
        <v>67</v>
      </c>
      <c r="J16" s="108"/>
      <c r="K16" s="144" t="s">
        <v>1</v>
      </c>
      <c r="O16" s="94" t="s">
        <v>67</v>
      </c>
      <c r="Q16" s="102"/>
      <c r="S16" s="144" t="s">
        <v>1</v>
      </c>
      <c r="W16" s="94" t="s">
        <v>67</v>
      </c>
      <c r="Y16" s="102"/>
      <c r="AA16" s="144" t="s">
        <v>1</v>
      </c>
      <c r="AE16" s="94" t="s">
        <v>67</v>
      </c>
      <c r="AG16" s="102"/>
    </row>
    <row r="17" spans="1:33" ht="18.75" customHeight="1" x14ac:dyDescent="0.2">
      <c r="A17" s="305"/>
      <c r="C17" s="109">
        <f>H24</f>
        <v>0</v>
      </c>
      <c r="E17" s="19">
        <v>1</v>
      </c>
      <c r="F17" s="19">
        <v>1</v>
      </c>
      <c r="G17" s="110" t="s">
        <v>2</v>
      </c>
      <c r="H17" s="133"/>
      <c r="J17" s="108"/>
      <c r="K17" s="109">
        <f>P24</f>
        <v>0</v>
      </c>
      <c r="M17" s="19">
        <v>2</v>
      </c>
      <c r="N17" s="19">
        <v>1</v>
      </c>
      <c r="O17" s="110" t="s">
        <v>2</v>
      </c>
      <c r="P17" s="133"/>
      <c r="Q17" s="102"/>
      <c r="S17" s="109">
        <f>X24</f>
        <v>0</v>
      </c>
      <c r="U17" s="19">
        <v>3</v>
      </c>
      <c r="V17" s="19">
        <v>1</v>
      </c>
      <c r="W17" s="110" t="s">
        <v>2</v>
      </c>
      <c r="X17" s="133"/>
      <c r="Y17" s="102"/>
      <c r="AA17" s="109">
        <f>AF24</f>
        <v>0</v>
      </c>
      <c r="AC17" s="19">
        <v>4</v>
      </c>
      <c r="AD17" s="19">
        <v>1</v>
      </c>
      <c r="AE17" s="110" t="s">
        <v>2</v>
      </c>
      <c r="AF17" s="133"/>
      <c r="AG17" s="102"/>
    </row>
    <row r="18" spans="1:33" ht="18.75" customHeight="1" x14ac:dyDescent="0.2">
      <c r="A18" s="305"/>
      <c r="E18" s="19">
        <v>1</v>
      </c>
      <c r="F18" s="19">
        <v>1</v>
      </c>
      <c r="G18" s="110" t="s">
        <v>3</v>
      </c>
      <c r="H18" s="133"/>
      <c r="I18" s="111" t="str">
        <f>IF($C$20=COUNTIF($H$17:$H$23,"&gt;0")," ","Die Summe der Arbeits-")</f>
        <v xml:space="preserve"> </v>
      </c>
      <c r="J18" s="112"/>
      <c r="M18" s="19">
        <v>2</v>
      </c>
      <c r="N18" s="19">
        <v>1</v>
      </c>
      <c r="O18" s="110" t="s">
        <v>3</v>
      </c>
      <c r="P18" s="133"/>
      <c r="Q18" s="137" t="str">
        <f>IF($K$20=COUNTIF($P$17:$P$23,"&gt;0")," ","Die Summe der Arbeits-")</f>
        <v xml:space="preserve"> </v>
      </c>
      <c r="U18" s="19">
        <v>3</v>
      </c>
      <c r="V18" s="19">
        <v>1</v>
      </c>
      <c r="W18" s="110" t="s">
        <v>3</v>
      </c>
      <c r="X18" s="133"/>
      <c r="Y18" s="137" t="str">
        <f>IF($S$20=COUNTIF($X$17:$X$23,"&gt;0")," ","Die Summe der Arbeits-")</f>
        <v xml:space="preserve"> </v>
      </c>
      <c r="AC18" s="19">
        <v>4</v>
      </c>
      <c r="AD18" s="19">
        <v>1</v>
      </c>
      <c r="AE18" s="110" t="s">
        <v>3</v>
      </c>
      <c r="AF18" s="133"/>
      <c r="AG18" s="137" t="str">
        <f>IF($AA$20=COUNTIF($AF$17:$AF$23,"&gt;0")," ","Die Summe der Arbeits-")</f>
        <v xml:space="preserve"> </v>
      </c>
    </row>
    <row r="19" spans="1:33" ht="18.75" customHeight="1" x14ac:dyDescent="0.2">
      <c r="A19" s="305"/>
      <c r="C19" s="19" t="s">
        <v>4</v>
      </c>
      <c r="E19" s="19">
        <v>1</v>
      </c>
      <c r="F19" s="19">
        <v>1</v>
      </c>
      <c r="G19" s="110" t="s">
        <v>5</v>
      </c>
      <c r="H19" s="133"/>
      <c r="I19" s="111" t="str">
        <f>IF($C$20=COUNTIF($H$17:$H$23,"&gt;0")," ","tage stimmt nicht mit  der")</f>
        <v xml:space="preserve"> </v>
      </c>
      <c r="J19" s="112"/>
      <c r="K19" s="19" t="s">
        <v>4</v>
      </c>
      <c r="M19" s="19">
        <v>2</v>
      </c>
      <c r="N19" s="19">
        <v>1</v>
      </c>
      <c r="O19" s="110" t="s">
        <v>5</v>
      </c>
      <c r="P19" s="133"/>
      <c r="Q19" s="137" t="str">
        <f>IF($K$20=COUNTIF($P$17:$P$23,"&gt;0")," ","tage stimmt nicht mit  der")</f>
        <v xml:space="preserve"> </v>
      </c>
      <c r="S19" s="19" t="s">
        <v>4</v>
      </c>
      <c r="U19" s="19">
        <v>3</v>
      </c>
      <c r="V19" s="19">
        <v>1</v>
      </c>
      <c r="W19" s="110" t="s">
        <v>5</v>
      </c>
      <c r="X19" s="133"/>
      <c r="Y19" s="137" t="str">
        <f>IF($S$20=COUNTIF($X$17:$X$23,"&gt;0")," ","tage stimmt nicht mit  der")</f>
        <v xml:space="preserve"> </v>
      </c>
      <c r="AA19" s="19" t="s">
        <v>4</v>
      </c>
      <c r="AC19" s="19">
        <v>4</v>
      </c>
      <c r="AD19" s="19">
        <v>1</v>
      </c>
      <c r="AE19" s="110" t="s">
        <v>5</v>
      </c>
      <c r="AF19" s="133"/>
      <c r="AG19" s="137" t="str">
        <f>IF($AA$20=COUNTIF($AF$17:$AF$23,"&gt;0")," ","tage stimmt nicht mit  der")</f>
        <v xml:space="preserve"> </v>
      </c>
    </row>
    <row r="20" spans="1:33" ht="18.75" customHeight="1" x14ac:dyDescent="0.2">
      <c r="A20" s="305"/>
      <c r="C20" s="132"/>
      <c r="E20" s="19">
        <v>1</v>
      </c>
      <c r="F20" s="19">
        <v>1</v>
      </c>
      <c r="G20" s="110" t="s">
        <v>6</v>
      </c>
      <c r="H20" s="133"/>
      <c r="I20" s="111" t="str">
        <f>IF($C$20=COUNTIF($H$17:$H$23,"&gt;0")," ","Zahl der Arbeitstage/")</f>
        <v xml:space="preserve"> </v>
      </c>
      <c r="J20" s="112"/>
      <c r="K20" s="132"/>
      <c r="M20" s="19">
        <v>2</v>
      </c>
      <c r="N20" s="19">
        <v>1</v>
      </c>
      <c r="O20" s="110" t="s">
        <v>6</v>
      </c>
      <c r="P20" s="133"/>
      <c r="Q20" s="137" t="str">
        <f>IF($K$20=COUNTIF($P$17:$P$23,"&gt;0")," ","Zahl der Arbeitstage/")</f>
        <v xml:space="preserve"> </v>
      </c>
      <c r="S20" s="132"/>
      <c r="U20" s="19">
        <v>3</v>
      </c>
      <c r="V20" s="19">
        <v>1</v>
      </c>
      <c r="W20" s="110" t="s">
        <v>6</v>
      </c>
      <c r="X20" s="133"/>
      <c r="Y20" s="137" t="str">
        <f>IF($S$20=COUNTIF($X$17:$X$23,"&gt;0")," ","Zahl der Arbeitstage/")</f>
        <v xml:space="preserve"> </v>
      </c>
      <c r="AA20" s="132"/>
      <c r="AC20" s="19">
        <v>4</v>
      </c>
      <c r="AD20" s="19">
        <v>1</v>
      </c>
      <c r="AE20" s="110" t="s">
        <v>6</v>
      </c>
      <c r="AF20" s="133"/>
      <c r="AG20" s="137" t="str">
        <f>IF($AA$20=COUNTIF($AF$17:$AF$23,"&gt;0")," ","Zahl der Arbeitstage/")</f>
        <v xml:space="preserve"> </v>
      </c>
    </row>
    <row r="21" spans="1:33" ht="18.75" customHeight="1" x14ac:dyDescent="0.2">
      <c r="A21" s="305"/>
      <c r="E21" s="19">
        <v>1</v>
      </c>
      <c r="F21" s="19">
        <v>1</v>
      </c>
      <c r="G21" s="110" t="s">
        <v>7</v>
      </c>
      <c r="H21" s="133"/>
      <c r="I21" s="111" t="str">
        <f>IF($C$20=COUNTIF($H$17:$H$23,"&gt;0")," ","Woche überein -")</f>
        <v xml:space="preserve"> </v>
      </c>
      <c r="J21" s="112"/>
      <c r="M21" s="19">
        <v>2</v>
      </c>
      <c r="N21" s="19">
        <v>1</v>
      </c>
      <c r="O21" s="110" t="s">
        <v>7</v>
      </c>
      <c r="P21" s="133"/>
      <c r="Q21" s="137" t="str">
        <f>IF($K$20=COUNTIF($P$17:$P$23,"&gt;0")," ","Woche überein -")</f>
        <v xml:space="preserve"> </v>
      </c>
      <c r="U21" s="19">
        <v>3</v>
      </c>
      <c r="V21" s="19">
        <v>1</v>
      </c>
      <c r="W21" s="110" t="s">
        <v>7</v>
      </c>
      <c r="X21" s="133"/>
      <c r="Y21" s="137" t="str">
        <f>IF($S$20=COUNTIF($X$17:$X$23,"&gt;0")," ","Woche überein -")</f>
        <v xml:space="preserve"> </v>
      </c>
      <c r="AC21" s="19">
        <v>4</v>
      </c>
      <c r="AD21" s="19">
        <v>1</v>
      </c>
      <c r="AE21" s="110" t="s">
        <v>7</v>
      </c>
      <c r="AF21" s="133"/>
      <c r="AG21" s="137" t="str">
        <f>IF($AA$20=COUNTIF($AF$17:$AF$23,"&gt;0")," ","Woche überein -")</f>
        <v xml:space="preserve"> </v>
      </c>
    </row>
    <row r="22" spans="1:33" ht="18.75" customHeight="1" x14ac:dyDescent="0.2">
      <c r="A22" s="305"/>
      <c r="C22" s="94" t="s">
        <v>64</v>
      </c>
      <c r="E22" s="19">
        <v>1</v>
      </c>
      <c r="F22" s="19">
        <v>1</v>
      </c>
      <c r="G22" s="113" t="s">
        <v>8</v>
      </c>
      <c r="H22" s="134">
        <v>0</v>
      </c>
      <c r="I22" s="111" t="str">
        <f>IF($C$20=COUNTIF($H$17:$H$23,"&gt;0")," ","bitte korrigieren!")</f>
        <v xml:space="preserve"> </v>
      </c>
      <c r="J22" s="112"/>
      <c r="K22" s="94" t="s">
        <v>64</v>
      </c>
      <c r="M22" s="19">
        <v>2</v>
      </c>
      <c r="N22" s="19">
        <v>1</v>
      </c>
      <c r="O22" s="113" t="s">
        <v>8</v>
      </c>
      <c r="P22" s="134">
        <v>0</v>
      </c>
      <c r="Q22" s="137" t="str">
        <f>IF($K$20=COUNTIF($P$17:$P$23,"&gt;0")," ","bitte korrigieren!")</f>
        <v xml:space="preserve"> </v>
      </c>
      <c r="S22" s="94" t="s">
        <v>64</v>
      </c>
      <c r="U22" s="19">
        <v>3</v>
      </c>
      <c r="V22" s="19">
        <v>1</v>
      </c>
      <c r="W22" s="113" t="s">
        <v>8</v>
      </c>
      <c r="X22" s="134">
        <v>0</v>
      </c>
      <c r="Y22" s="137" t="str">
        <f>IF($S$20=COUNTIF($X$17:$X$23,"&gt;0")," ","bitte korrigieren!")</f>
        <v xml:space="preserve"> </v>
      </c>
      <c r="AA22" s="94" t="s">
        <v>64</v>
      </c>
      <c r="AC22" s="19">
        <v>4</v>
      </c>
      <c r="AD22" s="19">
        <v>1</v>
      </c>
      <c r="AE22" s="113" t="s">
        <v>8</v>
      </c>
      <c r="AF22" s="134">
        <v>0</v>
      </c>
      <c r="AG22" s="137" t="str">
        <f>IF($AA$20=COUNTIF($AF$17:$AF$23,"&gt;0")," ","bitte korrigieren!")</f>
        <v xml:space="preserve"> </v>
      </c>
    </row>
    <row r="23" spans="1:33" ht="18.75" customHeight="1" x14ac:dyDescent="0.2">
      <c r="A23" s="305"/>
      <c r="C23" s="109" t="e">
        <f>IF(ISBLANK(C17),"",C17/C20)</f>
        <v>#DIV/0!</v>
      </c>
      <c r="E23" s="19">
        <v>1</v>
      </c>
      <c r="F23" s="19">
        <v>1</v>
      </c>
      <c r="G23" s="113" t="s">
        <v>9</v>
      </c>
      <c r="H23" s="134">
        <v>0</v>
      </c>
      <c r="I23" s="111"/>
      <c r="J23" s="112"/>
      <c r="K23" s="109" t="e">
        <f>IF(ISBLANK(K17),"",K17/K20)</f>
        <v>#DIV/0!</v>
      </c>
      <c r="M23" s="19">
        <v>2</v>
      </c>
      <c r="N23" s="19">
        <v>1</v>
      </c>
      <c r="O23" s="113" t="s">
        <v>9</v>
      </c>
      <c r="P23" s="134">
        <v>0</v>
      </c>
      <c r="Q23" s="102"/>
      <c r="S23" s="109" t="e">
        <f>IF(ISBLANK(S17),"",S17/S20)</f>
        <v>#DIV/0!</v>
      </c>
      <c r="U23" s="19">
        <v>3</v>
      </c>
      <c r="V23" s="19">
        <v>1</v>
      </c>
      <c r="W23" s="113" t="s">
        <v>9</v>
      </c>
      <c r="X23" s="134">
        <v>0</v>
      </c>
      <c r="Y23" s="102"/>
      <c r="AA23" s="109" t="e">
        <f>IF(ISBLANK(AA17),"",AA17/AA20)</f>
        <v>#DIV/0!</v>
      </c>
      <c r="AC23" s="19">
        <v>4</v>
      </c>
      <c r="AD23" s="19">
        <v>1</v>
      </c>
      <c r="AE23" s="113" t="s">
        <v>9</v>
      </c>
      <c r="AF23" s="134">
        <v>0</v>
      </c>
      <c r="AG23" s="102"/>
    </row>
    <row r="24" spans="1:33" ht="18.75" customHeight="1" x14ac:dyDescent="0.2">
      <c r="A24" s="305"/>
      <c r="C24" s="114"/>
      <c r="G24" s="115" t="s">
        <v>65</v>
      </c>
      <c r="H24" s="116">
        <f>SUM(H17:H23)</f>
        <v>0</v>
      </c>
      <c r="I24" s="117"/>
      <c r="J24" s="112"/>
      <c r="K24" s="114"/>
      <c r="O24" s="115" t="s">
        <v>65</v>
      </c>
      <c r="P24" s="116">
        <f>SUM(P17:P23)</f>
        <v>0</v>
      </c>
      <c r="Q24" s="102"/>
      <c r="S24" s="114"/>
      <c r="W24" s="115" t="s">
        <v>65</v>
      </c>
      <c r="X24" s="116">
        <f>SUM(X17:X23)</f>
        <v>0</v>
      </c>
      <c r="Y24" s="102"/>
      <c r="AA24" s="114"/>
      <c r="AE24" s="115" t="s">
        <v>65</v>
      </c>
      <c r="AF24" s="116">
        <f>SUM(AF17:AF23)</f>
        <v>0</v>
      </c>
      <c r="AG24" s="102"/>
    </row>
    <row r="25" spans="1:33" ht="18.75" customHeight="1" thickBot="1" x14ac:dyDescent="0.25">
      <c r="A25" s="306"/>
      <c r="B25" s="118"/>
      <c r="C25" s="118"/>
      <c r="D25" s="118"/>
      <c r="E25" s="118"/>
      <c r="F25" s="118"/>
      <c r="G25" s="119"/>
      <c r="H25" s="118"/>
      <c r="I25" s="118"/>
      <c r="J25" s="120"/>
      <c r="K25" s="118"/>
      <c r="L25" s="118"/>
      <c r="M25" s="118"/>
      <c r="N25" s="118"/>
      <c r="O25" s="118"/>
      <c r="P25" s="118"/>
      <c r="Q25" s="121"/>
      <c r="R25" s="118"/>
      <c r="S25" s="118"/>
      <c r="T25" s="118"/>
      <c r="U25" s="118"/>
      <c r="V25" s="118"/>
      <c r="W25" s="118"/>
      <c r="X25" s="118"/>
      <c r="Y25" s="121"/>
      <c r="Z25" s="118"/>
      <c r="AA25" s="118"/>
      <c r="AB25" s="118"/>
      <c r="AC25" s="118"/>
      <c r="AD25" s="118"/>
      <c r="AE25" s="118"/>
      <c r="AF25" s="118"/>
      <c r="AG25" s="121"/>
    </row>
    <row r="26" spans="1:33" ht="18.75" customHeight="1" x14ac:dyDescent="0.2">
      <c r="A26" s="304" t="s">
        <v>61</v>
      </c>
      <c r="G26" s="122"/>
      <c r="J26" s="108"/>
      <c r="Q26" s="102"/>
      <c r="Y26" s="102"/>
      <c r="AG26" s="102"/>
    </row>
    <row r="27" spans="1:33" ht="24.75" customHeight="1" x14ac:dyDescent="0.2">
      <c r="A27" s="305"/>
      <c r="C27" s="19" t="s">
        <v>54</v>
      </c>
      <c r="G27" s="141"/>
      <c r="H27" s="91"/>
      <c r="I27" s="91"/>
      <c r="J27" s="101"/>
      <c r="K27" s="19" t="s">
        <v>54</v>
      </c>
      <c r="O27" s="141"/>
      <c r="P27" s="91"/>
      <c r="Q27" s="102"/>
      <c r="S27" s="19" t="s">
        <v>54</v>
      </c>
      <c r="W27" s="141"/>
      <c r="X27" s="91"/>
      <c r="Y27" s="102"/>
      <c r="AA27" s="19" t="s">
        <v>54</v>
      </c>
      <c r="AE27" s="141"/>
      <c r="AF27" s="91"/>
      <c r="AG27" s="102"/>
    </row>
    <row r="28" spans="1:33" s="103" customFormat="1" ht="18.75" customHeight="1" x14ac:dyDescent="0.25">
      <c r="A28" s="305"/>
      <c r="C28" s="104" t="s">
        <v>55</v>
      </c>
      <c r="D28" s="104"/>
      <c r="E28" s="104"/>
      <c r="F28" s="104"/>
      <c r="G28" s="104"/>
      <c r="H28" s="104"/>
      <c r="I28" s="104"/>
      <c r="J28" s="105"/>
      <c r="K28" s="104" t="s">
        <v>56</v>
      </c>
      <c r="L28" s="104"/>
      <c r="M28" s="104"/>
      <c r="N28" s="104"/>
      <c r="O28" s="104"/>
      <c r="P28" s="104"/>
      <c r="Q28" s="106"/>
      <c r="R28" s="104"/>
      <c r="S28" s="104" t="s">
        <v>57</v>
      </c>
      <c r="T28" s="104"/>
      <c r="U28" s="104"/>
      <c r="V28" s="104"/>
      <c r="W28" s="104"/>
      <c r="X28" s="104"/>
      <c r="Y28" s="107"/>
      <c r="Z28" s="104"/>
      <c r="AA28" s="104" t="s">
        <v>115</v>
      </c>
      <c r="AB28" s="104"/>
      <c r="AC28" s="104"/>
      <c r="AD28" s="104"/>
      <c r="AE28" s="104"/>
      <c r="AF28" s="104"/>
      <c r="AG28" s="107"/>
    </row>
    <row r="29" spans="1:33" ht="18.75" customHeight="1" x14ac:dyDescent="0.2">
      <c r="A29" s="305"/>
      <c r="C29" s="144" t="s">
        <v>1</v>
      </c>
      <c r="G29" s="94" t="s">
        <v>67</v>
      </c>
      <c r="J29" s="108"/>
      <c r="K29" s="144" t="s">
        <v>1</v>
      </c>
      <c r="O29" s="94" t="s">
        <v>67</v>
      </c>
      <c r="Q29" s="102"/>
      <c r="S29" s="144" t="s">
        <v>1</v>
      </c>
      <c r="W29" s="94" t="s">
        <v>67</v>
      </c>
      <c r="Y29" s="102"/>
      <c r="AA29" s="144" t="s">
        <v>1</v>
      </c>
      <c r="AE29" s="94" t="s">
        <v>67</v>
      </c>
      <c r="AG29" s="102"/>
    </row>
    <row r="30" spans="1:33" ht="18.75" customHeight="1" x14ac:dyDescent="0.2">
      <c r="A30" s="305"/>
      <c r="C30" s="109">
        <f>H37</f>
        <v>0</v>
      </c>
      <c r="E30" s="19">
        <v>1</v>
      </c>
      <c r="F30" s="19">
        <v>2</v>
      </c>
      <c r="G30" s="110" t="s">
        <v>2</v>
      </c>
      <c r="H30" s="133"/>
      <c r="J30" s="108"/>
      <c r="K30" s="109">
        <f>P37</f>
        <v>0</v>
      </c>
      <c r="M30" s="19">
        <v>2</v>
      </c>
      <c r="N30" s="19">
        <v>2</v>
      </c>
      <c r="O30" s="110" t="s">
        <v>2</v>
      </c>
      <c r="P30" s="133"/>
      <c r="Q30" s="102"/>
      <c r="S30" s="109">
        <f>X37</f>
        <v>0</v>
      </c>
      <c r="U30" s="19">
        <v>3</v>
      </c>
      <c r="V30" s="19">
        <v>2</v>
      </c>
      <c r="W30" s="110" t="s">
        <v>2</v>
      </c>
      <c r="X30" s="133"/>
      <c r="Y30" s="102"/>
      <c r="AA30" s="109">
        <f>AF37</f>
        <v>0</v>
      </c>
      <c r="AC30" s="19">
        <v>4</v>
      </c>
      <c r="AD30" s="19">
        <v>2</v>
      </c>
      <c r="AE30" s="110" t="s">
        <v>2</v>
      </c>
      <c r="AF30" s="133"/>
      <c r="AG30" s="102"/>
    </row>
    <row r="31" spans="1:33" ht="18.75" customHeight="1" x14ac:dyDescent="0.2">
      <c r="A31" s="305"/>
      <c r="E31" s="19">
        <v>1</v>
      </c>
      <c r="F31" s="19">
        <v>2</v>
      </c>
      <c r="G31" s="110" t="s">
        <v>3</v>
      </c>
      <c r="H31" s="133"/>
      <c r="I31" s="111" t="str">
        <f>IF($C$33=COUNTIF($H$30:$H$36,"&gt;0")," ","Die Summe der Arbeits-")</f>
        <v xml:space="preserve"> </v>
      </c>
      <c r="J31" s="112"/>
      <c r="M31" s="19">
        <v>2</v>
      </c>
      <c r="N31" s="19">
        <v>2</v>
      </c>
      <c r="O31" s="110" t="s">
        <v>3</v>
      </c>
      <c r="P31" s="133"/>
      <c r="Q31" s="137" t="str">
        <f>IF($K$33=COUNTIF($P$30:$P$36,"&gt;0")," ","Die Summe der Arbeits-")</f>
        <v xml:space="preserve"> </v>
      </c>
      <c r="U31" s="19">
        <v>3</v>
      </c>
      <c r="V31" s="19">
        <v>2</v>
      </c>
      <c r="W31" s="110" t="s">
        <v>3</v>
      </c>
      <c r="X31" s="133"/>
      <c r="Y31" s="137" t="str">
        <f>IF($S$33=COUNTIF($X$30:$X$36,"&gt;0")," ","Die Summe der Arbeits-")</f>
        <v xml:space="preserve"> </v>
      </c>
      <c r="AC31" s="19">
        <v>4</v>
      </c>
      <c r="AD31" s="19">
        <v>2</v>
      </c>
      <c r="AE31" s="110" t="s">
        <v>3</v>
      </c>
      <c r="AF31" s="133"/>
      <c r="AG31" s="137" t="str">
        <f>IF($AA$33=COUNTIF($AF$30:$AF$36,"&gt;0")," ","Die Summe der Arbeits-")</f>
        <v xml:space="preserve"> </v>
      </c>
    </row>
    <row r="32" spans="1:33" ht="18.75" customHeight="1" x14ac:dyDescent="0.2">
      <c r="A32" s="305"/>
      <c r="C32" s="19" t="s">
        <v>4</v>
      </c>
      <c r="E32" s="19">
        <v>1</v>
      </c>
      <c r="F32" s="19">
        <v>2</v>
      </c>
      <c r="G32" s="110" t="s">
        <v>5</v>
      </c>
      <c r="H32" s="133"/>
      <c r="I32" s="111" t="str">
        <f>IF($C$33=COUNTIF($H$30:$H$36,"&gt;0")," ","tage stimmt nicht mit  der")</f>
        <v xml:space="preserve"> </v>
      </c>
      <c r="J32" s="112"/>
      <c r="K32" s="19" t="s">
        <v>4</v>
      </c>
      <c r="M32" s="19">
        <v>2</v>
      </c>
      <c r="N32" s="19">
        <v>2</v>
      </c>
      <c r="O32" s="110" t="s">
        <v>5</v>
      </c>
      <c r="P32" s="133"/>
      <c r="Q32" s="137" t="str">
        <f>IF($K$33=COUNTIF($P$30:$P$36,"&gt;0")," ","tage stimmt nicht mit  der")</f>
        <v xml:space="preserve"> </v>
      </c>
      <c r="S32" s="19" t="s">
        <v>4</v>
      </c>
      <c r="U32" s="19">
        <v>3</v>
      </c>
      <c r="V32" s="19">
        <v>2</v>
      </c>
      <c r="W32" s="110" t="s">
        <v>5</v>
      </c>
      <c r="X32" s="133"/>
      <c r="Y32" s="137" t="str">
        <f>IF($S$33=COUNTIF($X$30:$X$36,"&gt;0")," ","tage stimmt nicht mit  der")</f>
        <v xml:space="preserve"> </v>
      </c>
      <c r="AA32" s="19" t="s">
        <v>4</v>
      </c>
      <c r="AC32" s="19">
        <v>4</v>
      </c>
      <c r="AD32" s="19">
        <v>2</v>
      </c>
      <c r="AE32" s="110" t="s">
        <v>5</v>
      </c>
      <c r="AF32" s="133"/>
      <c r="AG32" s="137" t="str">
        <f>IF($AA$33=COUNTIF($AF$30:$AF$36,"&gt;0")," ","tage stimmt nicht mit  der")</f>
        <v xml:space="preserve"> </v>
      </c>
    </row>
    <row r="33" spans="1:33" ht="18.75" customHeight="1" x14ac:dyDescent="0.2">
      <c r="A33" s="305"/>
      <c r="C33" s="132"/>
      <c r="E33" s="19">
        <v>1</v>
      </c>
      <c r="F33" s="19">
        <v>2</v>
      </c>
      <c r="G33" s="110" t="s">
        <v>6</v>
      </c>
      <c r="H33" s="133"/>
      <c r="I33" s="111" t="str">
        <f>IF($C$33=COUNTIF($H$30:$H$36,"&gt;0")," ","Zahl der Arbeitstage/")</f>
        <v xml:space="preserve"> </v>
      </c>
      <c r="J33" s="112"/>
      <c r="K33" s="132"/>
      <c r="M33" s="19">
        <v>2</v>
      </c>
      <c r="N33" s="19">
        <v>2</v>
      </c>
      <c r="O33" s="110" t="s">
        <v>6</v>
      </c>
      <c r="P33" s="133"/>
      <c r="Q33" s="137" t="str">
        <f>IF($K$33=COUNTIF($P$30:$P$36,"&gt;0")," ","Zahl der Arbeitstage/")</f>
        <v xml:space="preserve"> </v>
      </c>
      <c r="S33" s="132"/>
      <c r="U33" s="19">
        <v>3</v>
      </c>
      <c r="V33" s="19">
        <v>2</v>
      </c>
      <c r="W33" s="110" t="s">
        <v>6</v>
      </c>
      <c r="X33" s="133"/>
      <c r="Y33" s="137" t="str">
        <f>IF($S$33=COUNTIF($X$30:$X$36,"&gt;0")," ","Zahl der Arbeitstage/")</f>
        <v xml:space="preserve"> </v>
      </c>
      <c r="AA33" s="132"/>
      <c r="AC33" s="19">
        <v>4</v>
      </c>
      <c r="AD33" s="19">
        <v>2</v>
      </c>
      <c r="AE33" s="110" t="s">
        <v>6</v>
      </c>
      <c r="AF33" s="133"/>
      <c r="AG33" s="137" t="str">
        <f>IF($AA$33=COUNTIF($AF$30:$AF$36,"&gt;0")," ","Zahl der Arbeitstage/")</f>
        <v xml:space="preserve"> </v>
      </c>
    </row>
    <row r="34" spans="1:33" ht="18.75" customHeight="1" x14ac:dyDescent="0.2">
      <c r="A34" s="305"/>
      <c r="E34" s="19">
        <v>1</v>
      </c>
      <c r="F34" s="19">
        <v>2</v>
      </c>
      <c r="G34" s="110" t="s">
        <v>7</v>
      </c>
      <c r="H34" s="133"/>
      <c r="I34" s="111" t="str">
        <f>IF($C$33=COUNTIF($H$30:$H$36,"&gt;0")," ","Woche überein -")</f>
        <v xml:space="preserve"> </v>
      </c>
      <c r="J34" s="112"/>
      <c r="M34" s="19">
        <v>2</v>
      </c>
      <c r="N34" s="19">
        <v>2</v>
      </c>
      <c r="O34" s="110" t="s">
        <v>7</v>
      </c>
      <c r="P34" s="133"/>
      <c r="Q34" s="137" t="str">
        <f>IF($K$33=COUNTIF($P$30:$P$36,"&gt;0")," ","Woche überein -")</f>
        <v xml:space="preserve"> </v>
      </c>
      <c r="U34" s="19">
        <v>3</v>
      </c>
      <c r="V34" s="19">
        <v>2</v>
      </c>
      <c r="W34" s="110" t="s">
        <v>7</v>
      </c>
      <c r="X34" s="133"/>
      <c r="Y34" s="137" t="str">
        <f>IF($S$33=COUNTIF($X$30:$X$36,"&gt;0")," ","Woche überein -")</f>
        <v xml:space="preserve"> </v>
      </c>
      <c r="AC34" s="19">
        <v>4</v>
      </c>
      <c r="AD34" s="19">
        <v>2</v>
      </c>
      <c r="AE34" s="110" t="s">
        <v>7</v>
      </c>
      <c r="AF34" s="133"/>
      <c r="AG34" s="137" t="str">
        <f>IF($AA$33=COUNTIF($AF$30:$AF$36,"&gt;0")," ","Woche überein -")</f>
        <v xml:space="preserve"> </v>
      </c>
    </row>
    <row r="35" spans="1:33" ht="18.75" customHeight="1" x14ac:dyDescent="0.2">
      <c r="A35" s="305"/>
      <c r="C35" s="94" t="s">
        <v>64</v>
      </c>
      <c r="E35" s="19">
        <v>1</v>
      </c>
      <c r="F35" s="19">
        <v>2</v>
      </c>
      <c r="G35" s="113" t="s">
        <v>8</v>
      </c>
      <c r="H35" s="134">
        <v>0</v>
      </c>
      <c r="I35" s="111" t="str">
        <f>IF($C$33=COUNTIF($H$30:$H$36,"&gt;0")," ","bitte korrigieren!")</f>
        <v xml:space="preserve"> </v>
      </c>
      <c r="J35" s="112"/>
      <c r="K35" s="94" t="s">
        <v>64</v>
      </c>
      <c r="M35" s="19">
        <v>2</v>
      </c>
      <c r="N35" s="19">
        <v>2</v>
      </c>
      <c r="O35" s="113" t="s">
        <v>8</v>
      </c>
      <c r="P35" s="134">
        <v>0</v>
      </c>
      <c r="Q35" s="137" t="str">
        <f>IF($K$33=COUNTIF($P$30:$P$36,"&gt;0")," ","bitte korrigieren!")</f>
        <v xml:space="preserve"> </v>
      </c>
      <c r="S35" s="94" t="s">
        <v>64</v>
      </c>
      <c r="U35" s="19">
        <v>3</v>
      </c>
      <c r="V35" s="19">
        <v>2</v>
      </c>
      <c r="W35" s="113" t="s">
        <v>8</v>
      </c>
      <c r="X35" s="134">
        <v>0</v>
      </c>
      <c r="Y35" s="137" t="str">
        <f>IF($S$33=COUNTIF($X$30:$X$36,"&gt;0")," ","bitte korrigieren!")</f>
        <v xml:space="preserve"> </v>
      </c>
      <c r="AA35" s="94" t="s">
        <v>64</v>
      </c>
      <c r="AC35" s="19">
        <v>4</v>
      </c>
      <c r="AD35" s="19">
        <v>2</v>
      </c>
      <c r="AE35" s="113" t="s">
        <v>8</v>
      </c>
      <c r="AF35" s="134">
        <v>0</v>
      </c>
      <c r="AG35" s="137" t="str">
        <f>IF($AA$33=COUNTIF($AF$30:$AF$36,"&gt;0")," ","bitte korrigieren!")</f>
        <v xml:space="preserve"> </v>
      </c>
    </row>
    <row r="36" spans="1:33" ht="18.75" customHeight="1" x14ac:dyDescent="0.2">
      <c r="A36" s="305"/>
      <c r="C36" s="109" t="e">
        <f>IF(ISBLANK(C30),"",C30/C33)</f>
        <v>#DIV/0!</v>
      </c>
      <c r="E36" s="19">
        <v>1</v>
      </c>
      <c r="F36" s="19">
        <v>2</v>
      </c>
      <c r="G36" s="113" t="s">
        <v>9</v>
      </c>
      <c r="H36" s="134">
        <v>0</v>
      </c>
      <c r="I36" s="111"/>
      <c r="J36" s="112"/>
      <c r="K36" s="109" t="e">
        <f>IF(ISBLANK(K30),"",K30/K33)</f>
        <v>#DIV/0!</v>
      </c>
      <c r="M36" s="19">
        <v>2</v>
      </c>
      <c r="N36" s="19">
        <v>2</v>
      </c>
      <c r="O36" s="113" t="s">
        <v>9</v>
      </c>
      <c r="P36" s="134">
        <v>0</v>
      </c>
      <c r="Q36" s="102"/>
      <c r="S36" s="109" t="e">
        <f>IF(ISBLANK(S30),"",S30/S33)</f>
        <v>#DIV/0!</v>
      </c>
      <c r="U36" s="19">
        <v>3</v>
      </c>
      <c r="V36" s="19">
        <v>2</v>
      </c>
      <c r="W36" s="113" t="s">
        <v>9</v>
      </c>
      <c r="X36" s="134">
        <v>0</v>
      </c>
      <c r="Y36" s="102"/>
      <c r="AA36" s="109" t="e">
        <f>IF(ISBLANK(AA30),"",AA30/AA33)</f>
        <v>#DIV/0!</v>
      </c>
      <c r="AC36" s="19">
        <v>4</v>
      </c>
      <c r="AD36" s="19">
        <v>2</v>
      </c>
      <c r="AE36" s="113" t="s">
        <v>9</v>
      </c>
      <c r="AF36" s="134">
        <v>0</v>
      </c>
      <c r="AG36" s="102"/>
    </row>
    <row r="37" spans="1:33" ht="18.75" customHeight="1" x14ac:dyDescent="0.2">
      <c r="A37" s="305"/>
      <c r="C37" s="114"/>
      <c r="G37" s="115" t="s">
        <v>65</v>
      </c>
      <c r="H37" s="116">
        <f>SUM(H30:H36)</f>
        <v>0</v>
      </c>
      <c r="I37" s="117"/>
      <c r="J37" s="112"/>
      <c r="K37" s="114"/>
      <c r="O37" s="115" t="s">
        <v>65</v>
      </c>
      <c r="P37" s="116">
        <f>SUM(P30:P36)</f>
        <v>0</v>
      </c>
      <c r="Q37" s="102"/>
      <c r="S37" s="114"/>
      <c r="W37" s="115" t="s">
        <v>65</v>
      </c>
      <c r="X37" s="116">
        <f>SUM(X30:X36)</f>
        <v>0</v>
      </c>
      <c r="Y37" s="102"/>
      <c r="AA37" s="114"/>
      <c r="AE37" s="115" t="s">
        <v>65</v>
      </c>
      <c r="AF37" s="116">
        <f>SUM(AF30:AF36)</f>
        <v>0</v>
      </c>
      <c r="AG37" s="102"/>
    </row>
    <row r="38" spans="1:33" ht="18.75" customHeight="1" thickBot="1" x14ac:dyDescent="0.25">
      <c r="A38" s="306"/>
      <c r="B38" s="123"/>
      <c r="C38" s="118"/>
      <c r="D38" s="118"/>
      <c r="E38" s="118"/>
      <c r="F38" s="118"/>
      <c r="G38" s="118"/>
      <c r="H38" s="118"/>
      <c r="I38" s="118"/>
      <c r="J38" s="120"/>
      <c r="K38" s="118"/>
      <c r="L38" s="118"/>
      <c r="M38" s="118"/>
      <c r="N38" s="118"/>
      <c r="O38" s="118"/>
      <c r="P38" s="118"/>
      <c r="Q38" s="121"/>
      <c r="R38" s="118"/>
      <c r="S38" s="118"/>
      <c r="T38" s="118"/>
      <c r="U38" s="118"/>
      <c r="V38" s="118"/>
      <c r="W38" s="118"/>
      <c r="X38" s="118"/>
      <c r="Y38" s="121"/>
      <c r="Z38" s="118"/>
      <c r="AA38" s="118"/>
      <c r="AB38" s="118"/>
      <c r="AC38" s="118"/>
      <c r="AD38" s="118"/>
      <c r="AE38" s="118"/>
      <c r="AF38" s="118"/>
      <c r="AG38" s="121"/>
    </row>
    <row r="39" spans="1:33" ht="18.75" customHeight="1" x14ac:dyDescent="0.2">
      <c r="A39" s="304" t="s">
        <v>62</v>
      </c>
      <c r="J39" s="108"/>
      <c r="Q39" s="102"/>
      <c r="Y39" s="102"/>
      <c r="AG39" s="102"/>
    </row>
    <row r="40" spans="1:33" ht="24.75" customHeight="1" x14ac:dyDescent="0.2">
      <c r="A40" s="305"/>
      <c r="C40" s="19" t="s">
        <v>54</v>
      </c>
      <c r="G40" s="141"/>
      <c r="H40" s="91"/>
      <c r="I40" s="91"/>
      <c r="J40" s="101"/>
      <c r="K40" s="19" t="s">
        <v>54</v>
      </c>
      <c r="O40" s="141"/>
      <c r="P40" s="91"/>
      <c r="Q40" s="102"/>
      <c r="S40" s="19" t="s">
        <v>54</v>
      </c>
      <c r="W40" s="141"/>
      <c r="X40" s="91"/>
      <c r="Y40" s="102"/>
      <c r="AA40" s="19" t="s">
        <v>54</v>
      </c>
      <c r="AE40" s="141"/>
      <c r="AF40" s="91"/>
      <c r="AG40" s="102"/>
    </row>
    <row r="41" spans="1:33" s="103" customFormat="1" ht="18.75" customHeight="1" x14ac:dyDescent="0.25">
      <c r="A41" s="305"/>
      <c r="C41" s="104" t="s">
        <v>55</v>
      </c>
      <c r="D41" s="104"/>
      <c r="E41" s="104"/>
      <c r="F41" s="104"/>
      <c r="G41" s="104"/>
      <c r="H41" s="104"/>
      <c r="I41" s="104"/>
      <c r="J41" s="105"/>
      <c r="K41" s="104" t="s">
        <v>56</v>
      </c>
      <c r="L41" s="104"/>
      <c r="M41" s="104"/>
      <c r="N41" s="104"/>
      <c r="O41" s="104"/>
      <c r="P41" s="104"/>
      <c r="Q41" s="106"/>
      <c r="R41" s="104"/>
      <c r="S41" s="104" t="s">
        <v>57</v>
      </c>
      <c r="T41" s="104"/>
      <c r="U41" s="104"/>
      <c r="V41" s="104"/>
      <c r="W41" s="104"/>
      <c r="X41" s="104"/>
      <c r="Y41" s="107"/>
      <c r="Z41" s="104"/>
      <c r="AA41" s="104" t="s">
        <v>115</v>
      </c>
      <c r="AB41" s="104"/>
      <c r="AC41" s="104"/>
      <c r="AD41" s="104"/>
      <c r="AE41" s="104"/>
      <c r="AF41" s="104"/>
      <c r="AG41" s="107"/>
    </row>
    <row r="42" spans="1:33" ht="18.75" customHeight="1" x14ac:dyDescent="0.2">
      <c r="A42" s="305"/>
      <c r="C42" s="144" t="s">
        <v>1</v>
      </c>
      <c r="G42" s="94" t="s">
        <v>67</v>
      </c>
      <c r="J42" s="108"/>
      <c r="K42" s="144" t="s">
        <v>1</v>
      </c>
      <c r="O42" s="94" t="s">
        <v>67</v>
      </c>
      <c r="Q42" s="102"/>
      <c r="S42" s="144" t="s">
        <v>1</v>
      </c>
      <c r="W42" s="94" t="s">
        <v>67</v>
      </c>
      <c r="Y42" s="102"/>
      <c r="AA42" s="144" t="s">
        <v>1</v>
      </c>
      <c r="AE42" s="94" t="s">
        <v>67</v>
      </c>
      <c r="AG42" s="102"/>
    </row>
    <row r="43" spans="1:33" ht="18.75" customHeight="1" x14ac:dyDescent="0.2">
      <c r="A43" s="305"/>
      <c r="C43" s="109">
        <f>H50</f>
        <v>0</v>
      </c>
      <c r="E43" s="19">
        <v>1</v>
      </c>
      <c r="F43" s="19">
        <v>3</v>
      </c>
      <c r="G43" s="110" t="s">
        <v>2</v>
      </c>
      <c r="H43" s="133"/>
      <c r="J43" s="108"/>
      <c r="K43" s="109">
        <f>P50</f>
        <v>0</v>
      </c>
      <c r="M43" s="19">
        <v>2</v>
      </c>
      <c r="N43" s="19">
        <v>3</v>
      </c>
      <c r="O43" s="110" t="s">
        <v>2</v>
      </c>
      <c r="P43" s="133"/>
      <c r="Q43" s="102"/>
      <c r="S43" s="109">
        <f>X50</f>
        <v>0</v>
      </c>
      <c r="U43" s="19">
        <v>3</v>
      </c>
      <c r="V43" s="19">
        <v>3</v>
      </c>
      <c r="W43" s="110" t="s">
        <v>2</v>
      </c>
      <c r="X43" s="133"/>
      <c r="Y43" s="102"/>
      <c r="AA43" s="109">
        <f>AF50</f>
        <v>0</v>
      </c>
      <c r="AC43" s="19">
        <v>4</v>
      </c>
      <c r="AD43" s="19">
        <v>3</v>
      </c>
      <c r="AE43" s="110" t="s">
        <v>2</v>
      </c>
      <c r="AF43" s="133"/>
      <c r="AG43" s="102"/>
    </row>
    <row r="44" spans="1:33" ht="18.75" customHeight="1" x14ac:dyDescent="0.2">
      <c r="A44" s="305"/>
      <c r="E44" s="19">
        <v>1</v>
      </c>
      <c r="F44" s="19">
        <v>3</v>
      </c>
      <c r="G44" s="110" t="s">
        <v>3</v>
      </c>
      <c r="H44" s="133"/>
      <c r="I44" s="111" t="str">
        <f>IF($C$46=COUNTIF($H$43:$H$49,"&gt;0")," ","Die Summe der Arbeits-")</f>
        <v xml:space="preserve"> </v>
      </c>
      <c r="J44" s="112"/>
      <c r="M44" s="19">
        <v>2</v>
      </c>
      <c r="N44" s="19">
        <v>3</v>
      </c>
      <c r="O44" s="110" t="s">
        <v>3</v>
      </c>
      <c r="P44" s="133"/>
      <c r="Q44" s="137" t="str">
        <f>IF($K$46=COUNTIF($P$43:$P$49,"&gt;0")," ","Die Summe der Arbeits-")</f>
        <v xml:space="preserve"> </v>
      </c>
      <c r="U44" s="19">
        <v>3</v>
      </c>
      <c r="V44" s="19">
        <v>3</v>
      </c>
      <c r="W44" s="110" t="s">
        <v>3</v>
      </c>
      <c r="X44" s="133"/>
      <c r="Y44" s="137" t="str">
        <f>IF($S$46=COUNTIF($X$43:$X$49,"&gt;0")," ","Die Summe der Arbeits-")</f>
        <v xml:space="preserve"> </v>
      </c>
      <c r="AC44" s="19">
        <v>4</v>
      </c>
      <c r="AD44" s="19">
        <v>3</v>
      </c>
      <c r="AE44" s="110" t="s">
        <v>3</v>
      </c>
      <c r="AF44" s="133"/>
      <c r="AG44" s="137" t="str">
        <f>IF($AA$46=COUNTIF($AF$43:$AF$49,"&gt;0")," ","Die Summe der Arbeits-")</f>
        <v xml:space="preserve"> </v>
      </c>
    </row>
    <row r="45" spans="1:33" ht="18.75" customHeight="1" x14ac:dyDescent="0.2">
      <c r="A45" s="305"/>
      <c r="C45" s="19" t="s">
        <v>4</v>
      </c>
      <c r="E45" s="19">
        <v>1</v>
      </c>
      <c r="F45" s="19">
        <v>3</v>
      </c>
      <c r="G45" s="110" t="s">
        <v>5</v>
      </c>
      <c r="H45" s="133"/>
      <c r="I45" s="111" t="str">
        <f>IF($C$46=COUNTIF($H$43:$H$49,"&gt;0")," ","tage stimmt nicht mit  der")</f>
        <v xml:space="preserve"> </v>
      </c>
      <c r="J45" s="112"/>
      <c r="K45" s="19" t="s">
        <v>4</v>
      </c>
      <c r="M45" s="19">
        <v>2</v>
      </c>
      <c r="N45" s="19">
        <v>3</v>
      </c>
      <c r="O45" s="110" t="s">
        <v>5</v>
      </c>
      <c r="P45" s="133"/>
      <c r="Q45" s="137" t="str">
        <f>IF($K$46=COUNTIF($P$43:$P$49,"&gt;0")," ","tage stimmt nicht mit  der")</f>
        <v xml:space="preserve"> </v>
      </c>
      <c r="S45" s="19" t="s">
        <v>4</v>
      </c>
      <c r="U45" s="19">
        <v>3</v>
      </c>
      <c r="V45" s="19">
        <v>3</v>
      </c>
      <c r="W45" s="110" t="s">
        <v>5</v>
      </c>
      <c r="X45" s="133"/>
      <c r="Y45" s="137" t="str">
        <f>IF($S$46=COUNTIF($X$43:$X$49,"&gt;0")," ","tage stimmt nicht mit  der")</f>
        <v xml:space="preserve"> </v>
      </c>
      <c r="AA45" s="19" t="s">
        <v>4</v>
      </c>
      <c r="AC45" s="19">
        <v>4</v>
      </c>
      <c r="AD45" s="19">
        <v>3</v>
      </c>
      <c r="AE45" s="110" t="s">
        <v>5</v>
      </c>
      <c r="AF45" s="133"/>
      <c r="AG45" s="137" t="str">
        <f>IF($AA$46=COUNTIF($AF$43:$AF$49,"&gt;0")," ","tage stimmt nicht mit  der")</f>
        <v xml:space="preserve"> </v>
      </c>
    </row>
    <row r="46" spans="1:33" ht="18.75" customHeight="1" x14ac:dyDescent="0.2">
      <c r="A46" s="305"/>
      <c r="C46" s="132"/>
      <c r="E46" s="19">
        <v>1</v>
      </c>
      <c r="F46" s="19">
        <v>3</v>
      </c>
      <c r="G46" s="110" t="s">
        <v>6</v>
      </c>
      <c r="H46" s="133"/>
      <c r="I46" s="111" t="str">
        <f>IF($C$46=COUNTIF($H$43:$H$49,"&gt;0")," ","Zahl der Arbeitstage/")</f>
        <v xml:space="preserve"> </v>
      </c>
      <c r="J46" s="112"/>
      <c r="K46" s="132"/>
      <c r="M46" s="19">
        <v>2</v>
      </c>
      <c r="N46" s="19">
        <v>3</v>
      </c>
      <c r="O46" s="110" t="s">
        <v>6</v>
      </c>
      <c r="P46" s="133"/>
      <c r="Q46" s="137" t="str">
        <f>IF($K$46=COUNTIF($P$43:$P$49,"&gt;0")," ","Zahl der Arbeitstage/")</f>
        <v xml:space="preserve"> </v>
      </c>
      <c r="S46" s="132"/>
      <c r="U46" s="19">
        <v>3</v>
      </c>
      <c r="V46" s="19">
        <v>3</v>
      </c>
      <c r="W46" s="110" t="s">
        <v>6</v>
      </c>
      <c r="X46" s="133"/>
      <c r="Y46" s="137" t="str">
        <f>IF($S$46=COUNTIF($X$43:$X$49,"&gt;0")," ","Zahl der Arbeitstage/")</f>
        <v xml:space="preserve"> </v>
      </c>
      <c r="AA46" s="132"/>
      <c r="AC46" s="19">
        <v>4</v>
      </c>
      <c r="AD46" s="19">
        <v>3</v>
      </c>
      <c r="AE46" s="110" t="s">
        <v>6</v>
      </c>
      <c r="AF46" s="133"/>
      <c r="AG46" s="137" t="str">
        <f>IF($AA$46=COUNTIF($AF$43:$AF$49,"&gt;0")," ","Zahl der Arbeitstage/")</f>
        <v xml:space="preserve"> </v>
      </c>
    </row>
    <row r="47" spans="1:33" ht="18.75" customHeight="1" x14ac:dyDescent="0.2">
      <c r="A47" s="305"/>
      <c r="E47" s="19">
        <v>1</v>
      </c>
      <c r="F47" s="19">
        <v>3</v>
      </c>
      <c r="G47" s="110" t="s">
        <v>7</v>
      </c>
      <c r="H47" s="133"/>
      <c r="I47" s="111" t="str">
        <f>IF($C$46=COUNTIF($H$43:$H$49,"&gt;0")," ","Woche überein -")</f>
        <v xml:space="preserve"> </v>
      </c>
      <c r="J47" s="112"/>
      <c r="M47" s="19">
        <v>2</v>
      </c>
      <c r="N47" s="19">
        <v>3</v>
      </c>
      <c r="O47" s="110" t="s">
        <v>7</v>
      </c>
      <c r="P47" s="133"/>
      <c r="Q47" s="137" t="str">
        <f>IF($K$46=COUNTIF($P$43:$P$49,"&gt;0")," ","Woche überein -")</f>
        <v xml:space="preserve"> </v>
      </c>
      <c r="U47" s="19">
        <v>3</v>
      </c>
      <c r="V47" s="19">
        <v>3</v>
      </c>
      <c r="W47" s="110" t="s">
        <v>7</v>
      </c>
      <c r="X47" s="133"/>
      <c r="Y47" s="137" t="str">
        <f>IF($S$46=COUNTIF($X$43:$X$49,"&gt;0")," ","Woche überein -")</f>
        <v xml:space="preserve"> </v>
      </c>
      <c r="AC47" s="19">
        <v>4</v>
      </c>
      <c r="AD47" s="19">
        <v>3</v>
      </c>
      <c r="AE47" s="110" t="s">
        <v>7</v>
      </c>
      <c r="AF47" s="133"/>
      <c r="AG47" s="137" t="str">
        <f>IF($AA$46=COUNTIF($AF$43:$AF$49,"&gt;0")," ","Woche überein -")</f>
        <v xml:space="preserve"> </v>
      </c>
    </row>
    <row r="48" spans="1:33" ht="18.75" customHeight="1" x14ac:dyDescent="0.2">
      <c r="A48" s="305"/>
      <c r="C48" s="94" t="s">
        <v>64</v>
      </c>
      <c r="E48" s="19">
        <v>1</v>
      </c>
      <c r="F48" s="19">
        <v>3</v>
      </c>
      <c r="G48" s="113" t="s">
        <v>8</v>
      </c>
      <c r="H48" s="134">
        <v>0</v>
      </c>
      <c r="I48" s="111" t="str">
        <f>IF($C$46=COUNTIF($H$43:$H$49,"&gt;0")," ","bitte korrigieren!")</f>
        <v xml:space="preserve"> </v>
      </c>
      <c r="J48" s="112"/>
      <c r="K48" s="94" t="s">
        <v>64</v>
      </c>
      <c r="M48" s="19">
        <v>2</v>
      </c>
      <c r="N48" s="19">
        <v>3</v>
      </c>
      <c r="O48" s="113" t="s">
        <v>8</v>
      </c>
      <c r="P48" s="134">
        <v>0</v>
      </c>
      <c r="Q48" s="137" t="str">
        <f>IF($K$46=COUNTIF($P$43:$P$49,"&gt;0")," ","bitte korrigieren!")</f>
        <v xml:space="preserve"> </v>
      </c>
      <c r="S48" s="94" t="s">
        <v>64</v>
      </c>
      <c r="U48" s="19">
        <v>3</v>
      </c>
      <c r="V48" s="19">
        <v>3</v>
      </c>
      <c r="W48" s="113" t="s">
        <v>8</v>
      </c>
      <c r="X48" s="134">
        <v>0</v>
      </c>
      <c r="Y48" s="137" t="str">
        <f>IF($S$46=COUNTIF($X$43:$X$49,"&gt;0")," ","bitte korrigieren!")</f>
        <v xml:space="preserve"> </v>
      </c>
      <c r="AA48" s="94" t="s">
        <v>64</v>
      </c>
      <c r="AC48" s="19">
        <v>4</v>
      </c>
      <c r="AD48" s="19">
        <v>3</v>
      </c>
      <c r="AE48" s="113" t="s">
        <v>8</v>
      </c>
      <c r="AF48" s="134">
        <v>0</v>
      </c>
      <c r="AG48" s="137" t="str">
        <f>IF($AA$46=COUNTIF($AF$43:$AF$49,"&gt;0")," ","bitte korrigieren!")</f>
        <v xml:space="preserve"> </v>
      </c>
    </row>
    <row r="49" spans="1:33" ht="18.75" customHeight="1" x14ac:dyDescent="0.2">
      <c r="A49" s="305"/>
      <c r="C49" s="109" t="e">
        <f>IF(ISBLANK(C43),"",C43/C46)</f>
        <v>#DIV/0!</v>
      </c>
      <c r="E49" s="19">
        <v>1</v>
      </c>
      <c r="F49" s="19">
        <v>3</v>
      </c>
      <c r="G49" s="113" t="s">
        <v>9</v>
      </c>
      <c r="H49" s="134">
        <v>0</v>
      </c>
      <c r="I49" s="111"/>
      <c r="J49" s="112"/>
      <c r="K49" s="109" t="e">
        <f>IF(ISBLANK(K43),"",K43/K46)</f>
        <v>#DIV/0!</v>
      </c>
      <c r="M49" s="19">
        <v>2</v>
      </c>
      <c r="N49" s="19">
        <v>3</v>
      </c>
      <c r="O49" s="113" t="s">
        <v>9</v>
      </c>
      <c r="P49" s="134">
        <v>0</v>
      </c>
      <c r="Q49" s="102"/>
      <c r="S49" s="109" t="e">
        <f>IF(ISBLANK(S43),"",S43/S46)</f>
        <v>#DIV/0!</v>
      </c>
      <c r="U49" s="19">
        <v>3</v>
      </c>
      <c r="V49" s="19">
        <v>3</v>
      </c>
      <c r="W49" s="113" t="s">
        <v>9</v>
      </c>
      <c r="X49" s="134">
        <v>0</v>
      </c>
      <c r="Y49" s="102"/>
      <c r="AA49" s="109" t="e">
        <f>IF(ISBLANK(AA43),"",AA43/AA46)</f>
        <v>#DIV/0!</v>
      </c>
      <c r="AC49" s="19">
        <v>4</v>
      </c>
      <c r="AD49" s="19">
        <v>3</v>
      </c>
      <c r="AE49" s="113" t="s">
        <v>9</v>
      </c>
      <c r="AF49" s="134">
        <v>0</v>
      </c>
      <c r="AG49" s="102"/>
    </row>
    <row r="50" spans="1:33" ht="18.75" customHeight="1" x14ac:dyDescent="0.2">
      <c r="A50" s="305"/>
      <c r="C50" s="114"/>
      <c r="G50" s="115" t="s">
        <v>65</v>
      </c>
      <c r="H50" s="116">
        <f>SUM(H43:H49)</f>
        <v>0</v>
      </c>
      <c r="I50" s="117"/>
      <c r="J50" s="112"/>
      <c r="K50" s="114"/>
      <c r="O50" s="115" t="s">
        <v>65</v>
      </c>
      <c r="P50" s="116">
        <f>SUM(P43:P49)</f>
        <v>0</v>
      </c>
      <c r="Q50" s="102"/>
      <c r="S50" s="114"/>
      <c r="W50" s="115" t="s">
        <v>65</v>
      </c>
      <c r="X50" s="116">
        <f>SUM(X43:X49)</f>
        <v>0</v>
      </c>
      <c r="Y50" s="102"/>
      <c r="AA50" s="114"/>
      <c r="AE50" s="115" t="s">
        <v>65</v>
      </c>
      <c r="AF50" s="116">
        <f>SUM(AF43:AF49)</f>
        <v>0</v>
      </c>
      <c r="AG50" s="102"/>
    </row>
    <row r="51" spans="1:33" ht="18.75" customHeight="1" thickBot="1" x14ac:dyDescent="0.25">
      <c r="A51" s="306"/>
      <c r="B51" s="123"/>
      <c r="C51" s="118"/>
      <c r="D51" s="118"/>
      <c r="E51" s="118"/>
      <c r="F51" s="118"/>
      <c r="G51" s="118"/>
      <c r="H51" s="118"/>
      <c r="I51" s="118"/>
      <c r="J51" s="120"/>
      <c r="K51" s="118"/>
      <c r="L51" s="118"/>
      <c r="M51" s="118"/>
      <c r="N51" s="118"/>
      <c r="O51" s="118"/>
      <c r="P51" s="118"/>
      <c r="Q51" s="121"/>
      <c r="R51" s="118"/>
      <c r="S51" s="118"/>
      <c r="T51" s="118"/>
      <c r="U51" s="118"/>
      <c r="V51" s="118"/>
      <c r="W51" s="118"/>
      <c r="X51" s="118"/>
      <c r="Y51" s="121"/>
      <c r="Z51" s="118"/>
      <c r="AA51" s="118"/>
      <c r="AB51" s="118"/>
      <c r="AC51" s="118"/>
      <c r="AD51" s="118"/>
      <c r="AE51" s="118"/>
      <c r="AF51" s="118"/>
      <c r="AG51" s="121"/>
    </row>
    <row r="52" spans="1:33" ht="18.75" customHeight="1" x14ac:dyDescent="0.2">
      <c r="A52" s="304" t="s">
        <v>63</v>
      </c>
      <c r="J52" s="108"/>
      <c r="Q52" s="102"/>
      <c r="Y52" s="102"/>
      <c r="AG52" s="102"/>
    </row>
    <row r="53" spans="1:33" ht="24.75" customHeight="1" x14ac:dyDescent="0.2">
      <c r="A53" s="305"/>
      <c r="C53" s="19" t="s">
        <v>54</v>
      </c>
      <c r="G53" s="141"/>
      <c r="H53" s="91"/>
      <c r="I53" s="91"/>
      <c r="J53" s="101"/>
      <c r="K53" s="19" t="s">
        <v>54</v>
      </c>
      <c r="O53" s="141"/>
      <c r="P53" s="91"/>
      <c r="Q53" s="102"/>
      <c r="S53" s="19" t="s">
        <v>54</v>
      </c>
      <c r="W53" s="141"/>
      <c r="X53" s="91"/>
      <c r="Y53" s="102"/>
      <c r="AA53" s="19" t="s">
        <v>54</v>
      </c>
      <c r="AE53" s="141"/>
      <c r="AF53" s="91"/>
      <c r="AG53" s="102"/>
    </row>
    <row r="54" spans="1:33" s="103" customFormat="1" ht="18.75" customHeight="1" x14ac:dyDescent="0.25">
      <c r="A54" s="305"/>
      <c r="C54" s="104" t="s">
        <v>55</v>
      </c>
      <c r="D54" s="104"/>
      <c r="E54" s="104"/>
      <c r="F54" s="104"/>
      <c r="G54" s="104"/>
      <c r="H54" s="104"/>
      <c r="I54" s="104"/>
      <c r="J54" s="105"/>
      <c r="K54" s="104" t="s">
        <v>56</v>
      </c>
      <c r="L54" s="104"/>
      <c r="M54" s="104"/>
      <c r="N54" s="104"/>
      <c r="O54" s="104"/>
      <c r="P54" s="104"/>
      <c r="Q54" s="106"/>
      <c r="R54" s="104"/>
      <c r="S54" s="104" t="s">
        <v>57</v>
      </c>
      <c r="T54" s="104"/>
      <c r="U54" s="104"/>
      <c r="V54" s="104"/>
      <c r="W54" s="104"/>
      <c r="X54" s="104"/>
      <c r="Y54" s="107"/>
      <c r="Z54" s="104"/>
      <c r="AA54" s="104" t="s">
        <v>115</v>
      </c>
      <c r="AB54" s="104"/>
      <c r="AC54" s="104"/>
      <c r="AD54" s="104"/>
      <c r="AE54" s="104"/>
      <c r="AF54" s="104"/>
      <c r="AG54" s="107"/>
    </row>
    <row r="55" spans="1:33" ht="18.75" customHeight="1" x14ac:dyDescent="0.2">
      <c r="A55" s="305"/>
      <c r="C55" s="144" t="s">
        <v>1</v>
      </c>
      <c r="G55" s="94" t="s">
        <v>67</v>
      </c>
      <c r="J55" s="108"/>
      <c r="K55" s="144" t="s">
        <v>1</v>
      </c>
      <c r="O55" s="94" t="s">
        <v>67</v>
      </c>
      <c r="Q55" s="102"/>
      <c r="S55" s="144" t="s">
        <v>1</v>
      </c>
      <c r="W55" s="94" t="s">
        <v>67</v>
      </c>
      <c r="Y55" s="102"/>
      <c r="AA55" s="144" t="s">
        <v>1</v>
      </c>
      <c r="AE55" s="94" t="s">
        <v>67</v>
      </c>
      <c r="AG55" s="102"/>
    </row>
    <row r="56" spans="1:33" ht="18.75" customHeight="1" x14ac:dyDescent="0.2">
      <c r="A56" s="305"/>
      <c r="C56" s="109">
        <f>H63</f>
        <v>0</v>
      </c>
      <c r="E56" s="19">
        <v>1</v>
      </c>
      <c r="F56" s="19">
        <v>4</v>
      </c>
      <c r="G56" s="110" t="s">
        <v>2</v>
      </c>
      <c r="H56" s="133"/>
      <c r="J56" s="108"/>
      <c r="K56" s="109">
        <f>P63</f>
        <v>0</v>
      </c>
      <c r="M56" s="19">
        <v>2</v>
      </c>
      <c r="N56" s="19">
        <v>4</v>
      </c>
      <c r="O56" s="110" t="s">
        <v>2</v>
      </c>
      <c r="P56" s="133"/>
      <c r="Q56" s="102"/>
      <c r="S56" s="109">
        <f>X63</f>
        <v>0</v>
      </c>
      <c r="U56" s="19">
        <v>3</v>
      </c>
      <c r="V56" s="19">
        <v>4</v>
      </c>
      <c r="W56" s="110" t="s">
        <v>2</v>
      </c>
      <c r="X56" s="133"/>
      <c r="Y56" s="102"/>
      <c r="AA56" s="109">
        <f>AF63</f>
        <v>0</v>
      </c>
      <c r="AC56" s="19">
        <v>4</v>
      </c>
      <c r="AD56" s="19">
        <v>4</v>
      </c>
      <c r="AE56" s="110" t="s">
        <v>2</v>
      </c>
      <c r="AF56" s="133"/>
      <c r="AG56" s="102"/>
    </row>
    <row r="57" spans="1:33" ht="18.75" customHeight="1" x14ac:dyDescent="0.2">
      <c r="A57" s="305"/>
      <c r="E57" s="19">
        <v>1</v>
      </c>
      <c r="F57" s="19">
        <v>4</v>
      </c>
      <c r="G57" s="110" t="s">
        <v>3</v>
      </c>
      <c r="H57" s="133"/>
      <c r="I57" s="111" t="str">
        <f>IF($C$59=COUNTIF($H$56:$H$62,"&gt;0")," ","Die Summe der Arbeits-")</f>
        <v xml:space="preserve"> </v>
      </c>
      <c r="J57" s="112"/>
      <c r="M57" s="19">
        <v>2</v>
      </c>
      <c r="N57" s="19">
        <v>4</v>
      </c>
      <c r="O57" s="110" t="s">
        <v>3</v>
      </c>
      <c r="P57" s="133"/>
      <c r="Q57" s="137" t="str">
        <f>IF($K$59=COUNTIF($P$56:$P$62,"&gt;0")," ","Die Summe der Arbeits-")</f>
        <v xml:space="preserve"> </v>
      </c>
      <c r="U57" s="19">
        <v>3</v>
      </c>
      <c r="V57" s="19">
        <v>4</v>
      </c>
      <c r="W57" s="110" t="s">
        <v>3</v>
      </c>
      <c r="X57" s="133"/>
      <c r="Y57" s="137" t="str">
        <f>IF($S$59=COUNTIF($X$56:$X$62,"&gt;0")," ","Die Summe der Arbeits-")</f>
        <v xml:space="preserve"> </v>
      </c>
      <c r="AC57" s="19">
        <v>4</v>
      </c>
      <c r="AD57" s="19">
        <v>4</v>
      </c>
      <c r="AE57" s="110" t="s">
        <v>3</v>
      </c>
      <c r="AF57" s="133"/>
      <c r="AG57" s="137" t="str">
        <f>IF($AA$59=COUNTIF($AF$56:$AF$62,"&gt;0")," ","Die Summe der Arbeits-")</f>
        <v xml:space="preserve"> </v>
      </c>
    </row>
    <row r="58" spans="1:33" ht="18.75" customHeight="1" x14ac:dyDescent="0.2">
      <c r="A58" s="305"/>
      <c r="C58" s="19" t="s">
        <v>4</v>
      </c>
      <c r="E58" s="19">
        <v>1</v>
      </c>
      <c r="F58" s="19">
        <v>4</v>
      </c>
      <c r="G58" s="110" t="s">
        <v>5</v>
      </c>
      <c r="H58" s="133"/>
      <c r="I58" s="111" t="str">
        <f>IF($C$59=COUNTIF($H$56:$H$62,"&gt;0")," ","tage stimmt nicht mit  der")</f>
        <v xml:space="preserve"> </v>
      </c>
      <c r="J58" s="112"/>
      <c r="K58" s="19" t="s">
        <v>4</v>
      </c>
      <c r="M58" s="19">
        <v>2</v>
      </c>
      <c r="N58" s="19">
        <v>4</v>
      </c>
      <c r="O58" s="110" t="s">
        <v>5</v>
      </c>
      <c r="P58" s="133"/>
      <c r="Q58" s="137" t="str">
        <f>IF($K$59=COUNTIF($P$56:$P$62,"&gt;0")," ","tage stimmt nicht mit  der")</f>
        <v xml:space="preserve"> </v>
      </c>
      <c r="S58" s="19" t="s">
        <v>4</v>
      </c>
      <c r="U58" s="19">
        <v>3</v>
      </c>
      <c r="V58" s="19">
        <v>4</v>
      </c>
      <c r="W58" s="110" t="s">
        <v>5</v>
      </c>
      <c r="X58" s="133"/>
      <c r="Y58" s="137" t="str">
        <f>IF($S$59=COUNTIF($X$56:$X$62,"&gt;0")," ","tage stimmt nicht mit  der")</f>
        <v xml:space="preserve"> </v>
      </c>
      <c r="AA58" s="19" t="s">
        <v>4</v>
      </c>
      <c r="AC58" s="19">
        <v>4</v>
      </c>
      <c r="AD58" s="19">
        <v>4</v>
      </c>
      <c r="AE58" s="110" t="s">
        <v>5</v>
      </c>
      <c r="AF58" s="133"/>
      <c r="AG58" s="137" t="str">
        <f>IF($AA$59=COUNTIF($AF$56:$AF$62,"&gt;0")," ","tage stimmt nicht mit  der")</f>
        <v xml:space="preserve"> </v>
      </c>
    </row>
    <row r="59" spans="1:33" ht="18.75" customHeight="1" x14ac:dyDescent="0.2">
      <c r="A59" s="305"/>
      <c r="C59" s="132"/>
      <c r="E59" s="19">
        <v>1</v>
      </c>
      <c r="F59" s="19">
        <v>4</v>
      </c>
      <c r="G59" s="110" t="s">
        <v>6</v>
      </c>
      <c r="H59" s="133"/>
      <c r="I59" s="111" t="str">
        <f>IF($C$59=COUNTIF($H$56:$H$62,"&gt;0")," ","Zahl der Arbeitstage/")</f>
        <v xml:space="preserve"> </v>
      </c>
      <c r="J59" s="112"/>
      <c r="K59" s="132"/>
      <c r="M59" s="19">
        <v>2</v>
      </c>
      <c r="N59" s="19">
        <v>4</v>
      </c>
      <c r="O59" s="110" t="s">
        <v>6</v>
      </c>
      <c r="P59" s="133"/>
      <c r="Q59" s="137" t="str">
        <f>IF($K$59=COUNTIF($P$56:$P$62,"&gt;0")," ","Zahl der Arbeitstage/")</f>
        <v xml:space="preserve"> </v>
      </c>
      <c r="S59" s="132"/>
      <c r="U59" s="19">
        <v>3</v>
      </c>
      <c r="V59" s="19">
        <v>4</v>
      </c>
      <c r="W59" s="110" t="s">
        <v>6</v>
      </c>
      <c r="X59" s="133"/>
      <c r="Y59" s="137" t="str">
        <f>IF($S$59=COUNTIF($X$56:$X$62,"&gt;0")," ","Zahl der Arbeitstage/")</f>
        <v xml:space="preserve"> </v>
      </c>
      <c r="AA59" s="132"/>
      <c r="AC59" s="19">
        <v>4</v>
      </c>
      <c r="AD59" s="19">
        <v>4</v>
      </c>
      <c r="AE59" s="110" t="s">
        <v>6</v>
      </c>
      <c r="AF59" s="133"/>
      <c r="AG59" s="137" t="str">
        <f>IF($AA$59=COUNTIF($AF$56:$AF$62,"&gt;0")," ","Zahl der Arbeitstage/")</f>
        <v xml:space="preserve"> </v>
      </c>
    </row>
    <row r="60" spans="1:33" ht="18.75" customHeight="1" x14ac:dyDescent="0.2">
      <c r="A60" s="305"/>
      <c r="E60" s="19">
        <v>1</v>
      </c>
      <c r="F60" s="19">
        <v>4</v>
      </c>
      <c r="G60" s="110" t="s">
        <v>7</v>
      </c>
      <c r="H60" s="133"/>
      <c r="I60" s="111" t="str">
        <f>IF($C$59=COUNTIF($H$56:$H$62,"&gt;0")," ","Woche überein -")</f>
        <v xml:space="preserve"> </v>
      </c>
      <c r="J60" s="112"/>
      <c r="M60" s="19">
        <v>2</v>
      </c>
      <c r="N60" s="19">
        <v>4</v>
      </c>
      <c r="O60" s="110" t="s">
        <v>7</v>
      </c>
      <c r="P60" s="133"/>
      <c r="Q60" s="137" t="str">
        <f>IF($K$59=COUNTIF($P$56:$P$62,"&gt;0")," ","Woche überein -")</f>
        <v xml:space="preserve"> </v>
      </c>
      <c r="U60" s="19">
        <v>3</v>
      </c>
      <c r="V60" s="19">
        <v>4</v>
      </c>
      <c r="W60" s="110" t="s">
        <v>7</v>
      </c>
      <c r="X60" s="133"/>
      <c r="Y60" s="137" t="str">
        <f>IF($S$59=COUNTIF($X$56:$X$62,"&gt;0")," ","Woche überein -")</f>
        <v xml:space="preserve"> </v>
      </c>
      <c r="AC60" s="19">
        <v>4</v>
      </c>
      <c r="AD60" s="19">
        <v>4</v>
      </c>
      <c r="AE60" s="110" t="s">
        <v>7</v>
      </c>
      <c r="AF60" s="133"/>
      <c r="AG60" s="137" t="str">
        <f>IF($AA$59=COUNTIF($AF$56:$AF$62,"&gt;0")," ","Woche überein -")</f>
        <v xml:space="preserve"> </v>
      </c>
    </row>
    <row r="61" spans="1:33" ht="18.75" customHeight="1" x14ac:dyDescent="0.2">
      <c r="A61" s="305"/>
      <c r="C61" s="94" t="s">
        <v>64</v>
      </c>
      <c r="E61" s="19">
        <v>1</v>
      </c>
      <c r="F61" s="19">
        <v>4</v>
      </c>
      <c r="G61" s="113" t="s">
        <v>8</v>
      </c>
      <c r="H61" s="134">
        <v>0</v>
      </c>
      <c r="I61" s="111" t="str">
        <f>IF($C$59=COUNTIF($H$56:$H$62,"&gt;0")," ","bitte korrigieren!")</f>
        <v xml:space="preserve"> </v>
      </c>
      <c r="J61" s="112"/>
      <c r="K61" s="94" t="s">
        <v>64</v>
      </c>
      <c r="M61" s="19">
        <v>2</v>
      </c>
      <c r="N61" s="19">
        <v>4</v>
      </c>
      <c r="O61" s="113" t="s">
        <v>8</v>
      </c>
      <c r="P61" s="134">
        <v>0</v>
      </c>
      <c r="Q61" s="137" t="str">
        <f>IF($K$59=COUNTIF($P$56:$P$62,"&gt;0")," ","bitte korrigieren!")</f>
        <v xml:space="preserve"> </v>
      </c>
      <c r="S61" s="94" t="s">
        <v>64</v>
      </c>
      <c r="U61" s="19">
        <v>3</v>
      </c>
      <c r="V61" s="19">
        <v>4</v>
      </c>
      <c r="W61" s="113" t="s">
        <v>8</v>
      </c>
      <c r="X61" s="134">
        <v>0</v>
      </c>
      <c r="Y61" s="137" t="str">
        <f>IF($S$59=COUNTIF($X$56:$X$62,"&gt;0")," ","bitte korrigieren!")</f>
        <v xml:space="preserve"> </v>
      </c>
      <c r="AA61" s="94" t="s">
        <v>64</v>
      </c>
      <c r="AC61" s="19">
        <v>4</v>
      </c>
      <c r="AD61" s="19">
        <v>4</v>
      </c>
      <c r="AE61" s="113" t="s">
        <v>8</v>
      </c>
      <c r="AF61" s="134">
        <v>0</v>
      </c>
      <c r="AG61" s="137" t="str">
        <f>IF($AA$59=COUNTIF($AF$56:$AF$62,"&gt;0")," ","bitte korrigieren!")</f>
        <v xml:space="preserve"> </v>
      </c>
    </row>
    <row r="62" spans="1:33" ht="18.75" customHeight="1" x14ac:dyDescent="0.2">
      <c r="A62" s="305"/>
      <c r="C62" s="109" t="e">
        <f>IF(ISBLANK(C56),"",C56/C59)</f>
        <v>#DIV/0!</v>
      </c>
      <c r="E62" s="19">
        <v>1</v>
      </c>
      <c r="F62" s="19">
        <v>4</v>
      </c>
      <c r="G62" s="113" t="s">
        <v>9</v>
      </c>
      <c r="H62" s="134">
        <v>0</v>
      </c>
      <c r="I62" s="111"/>
      <c r="J62" s="112"/>
      <c r="K62" s="109" t="e">
        <f>IF(ISBLANK(K56),"",K56/K59)</f>
        <v>#DIV/0!</v>
      </c>
      <c r="M62" s="19">
        <v>2</v>
      </c>
      <c r="N62" s="19">
        <v>4</v>
      </c>
      <c r="O62" s="113" t="s">
        <v>9</v>
      </c>
      <c r="P62" s="134">
        <v>0</v>
      </c>
      <c r="Q62" s="102"/>
      <c r="S62" s="109" t="e">
        <f>IF(ISBLANK(S56),"",S56/S59)</f>
        <v>#DIV/0!</v>
      </c>
      <c r="U62" s="19">
        <v>3</v>
      </c>
      <c r="V62" s="19">
        <v>4</v>
      </c>
      <c r="W62" s="113" t="s">
        <v>9</v>
      </c>
      <c r="X62" s="134">
        <v>0</v>
      </c>
      <c r="Y62" s="102"/>
      <c r="AA62" s="109" t="e">
        <f>IF(ISBLANK(AA56),"",AA56/AA59)</f>
        <v>#DIV/0!</v>
      </c>
      <c r="AC62" s="19">
        <v>4</v>
      </c>
      <c r="AD62" s="19">
        <v>4</v>
      </c>
      <c r="AE62" s="113" t="s">
        <v>9</v>
      </c>
      <c r="AF62" s="134">
        <v>0</v>
      </c>
      <c r="AG62" s="102"/>
    </row>
    <row r="63" spans="1:33" ht="18.75" customHeight="1" x14ac:dyDescent="0.2">
      <c r="A63" s="305"/>
      <c r="C63" s="114"/>
      <c r="G63" s="115" t="s">
        <v>65</v>
      </c>
      <c r="H63" s="116">
        <f>SUM(H56:H62)</f>
        <v>0</v>
      </c>
      <c r="I63" s="117"/>
      <c r="J63" s="112"/>
      <c r="K63" s="114"/>
      <c r="O63" s="115" t="s">
        <v>65</v>
      </c>
      <c r="P63" s="116">
        <f>SUM(P56:P62)</f>
        <v>0</v>
      </c>
      <c r="Q63" s="102"/>
      <c r="S63" s="114"/>
      <c r="W63" s="115" t="s">
        <v>65</v>
      </c>
      <c r="X63" s="116">
        <f>SUM(X56:X62)</f>
        <v>0</v>
      </c>
      <c r="Y63" s="102"/>
      <c r="AA63" s="114"/>
      <c r="AE63" s="115" t="s">
        <v>65</v>
      </c>
      <c r="AF63" s="116">
        <f>SUM(AF56:AF62)</f>
        <v>0</v>
      </c>
      <c r="AG63" s="102"/>
    </row>
    <row r="64" spans="1:33" ht="18.75" customHeight="1" thickBot="1" x14ac:dyDescent="0.25">
      <c r="A64" s="306"/>
      <c r="B64" s="123"/>
      <c r="C64" s="118"/>
      <c r="D64" s="118"/>
      <c r="E64" s="118"/>
      <c r="F64" s="118"/>
      <c r="G64" s="118"/>
      <c r="H64" s="118"/>
      <c r="I64" s="118"/>
      <c r="J64" s="120"/>
      <c r="K64" s="118"/>
      <c r="L64" s="118"/>
      <c r="M64" s="118"/>
      <c r="N64" s="118"/>
      <c r="O64" s="118"/>
      <c r="P64" s="118"/>
      <c r="Q64" s="121"/>
      <c r="R64" s="118"/>
      <c r="S64" s="118"/>
      <c r="T64" s="118"/>
      <c r="U64" s="118"/>
      <c r="V64" s="118"/>
      <c r="W64" s="118"/>
      <c r="X64" s="118"/>
      <c r="Y64" s="121"/>
      <c r="Z64" s="118"/>
      <c r="AA64" s="118"/>
      <c r="AB64" s="118"/>
      <c r="AC64" s="118"/>
      <c r="AD64" s="118"/>
      <c r="AE64" s="118"/>
      <c r="AF64" s="118"/>
      <c r="AG64" s="121"/>
    </row>
    <row r="65" spans="1:33" ht="18.75" customHeight="1" x14ac:dyDescent="0.2">
      <c r="A65" s="304" t="s">
        <v>116</v>
      </c>
      <c r="J65" s="108"/>
      <c r="Q65" s="102"/>
      <c r="Y65" s="102"/>
      <c r="AG65" s="102"/>
    </row>
    <row r="66" spans="1:33" ht="24.75" customHeight="1" x14ac:dyDescent="0.2">
      <c r="A66" s="305"/>
      <c r="C66" s="19" t="s">
        <v>54</v>
      </c>
      <c r="G66" s="141"/>
      <c r="H66" s="91"/>
      <c r="I66" s="91"/>
      <c r="J66" s="101"/>
      <c r="K66" s="19" t="s">
        <v>54</v>
      </c>
      <c r="O66" s="141"/>
      <c r="P66" s="91"/>
      <c r="Q66" s="102"/>
      <c r="S66" s="19" t="s">
        <v>54</v>
      </c>
      <c r="W66" s="141"/>
      <c r="X66" s="91"/>
      <c r="Y66" s="102"/>
      <c r="AA66" s="19" t="s">
        <v>54</v>
      </c>
      <c r="AE66" s="141"/>
      <c r="AF66" s="91"/>
      <c r="AG66" s="102"/>
    </row>
    <row r="67" spans="1:33" s="103" customFormat="1" ht="18.75" customHeight="1" x14ac:dyDescent="0.25">
      <c r="A67" s="305"/>
      <c r="C67" s="104" t="s">
        <v>55</v>
      </c>
      <c r="D67" s="104"/>
      <c r="E67" s="104"/>
      <c r="F67" s="104"/>
      <c r="G67" s="104"/>
      <c r="H67" s="104"/>
      <c r="I67" s="104"/>
      <c r="J67" s="105"/>
      <c r="K67" s="104" t="s">
        <v>56</v>
      </c>
      <c r="L67" s="104"/>
      <c r="M67" s="104"/>
      <c r="N67" s="104"/>
      <c r="O67" s="104"/>
      <c r="P67" s="104"/>
      <c r="Q67" s="106"/>
      <c r="R67" s="104"/>
      <c r="S67" s="104" t="s">
        <v>57</v>
      </c>
      <c r="T67" s="104"/>
      <c r="U67" s="104"/>
      <c r="V67" s="104"/>
      <c r="W67" s="104"/>
      <c r="X67" s="104"/>
      <c r="Y67" s="107"/>
      <c r="Z67" s="104"/>
      <c r="AA67" s="104" t="s">
        <v>115</v>
      </c>
      <c r="AB67" s="104"/>
      <c r="AC67" s="104"/>
      <c r="AD67" s="104"/>
      <c r="AE67" s="104"/>
      <c r="AF67" s="104"/>
      <c r="AG67" s="107"/>
    </row>
    <row r="68" spans="1:33" ht="18.75" customHeight="1" x14ac:dyDescent="0.2">
      <c r="A68" s="305"/>
      <c r="C68" s="144" t="s">
        <v>1</v>
      </c>
      <c r="G68" s="94" t="s">
        <v>67</v>
      </c>
      <c r="J68" s="108"/>
      <c r="K68" s="144" t="s">
        <v>1</v>
      </c>
      <c r="O68" s="94" t="s">
        <v>67</v>
      </c>
      <c r="Q68" s="102"/>
      <c r="S68" s="144" t="s">
        <v>1</v>
      </c>
      <c r="W68" s="94" t="s">
        <v>67</v>
      </c>
      <c r="Y68" s="102"/>
      <c r="AA68" s="144" t="s">
        <v>1</v>
      </c>
      <c r="AE68" s="94" t="s">
        <v>67</v>
      </c>
      <c r="AG68" s="102"/>
    </row>
    <row r="69" spans="1:33" ht="18.75" customHeight="1" x14ac:dyDescent="0.2">
      <c r="A69" s="305"/>
      <c r="C69" s="109">
        <f>H76</f>
        <v>0</v>
      </c>
      <c r="E69" s="19">
        <v>1</v>
      </c>
      <c r="F69" s="19">
        <v>5</v>
      </c>
      <c r="G69" s="110" t="s">
        <v>2</v>
      </c>
      <c r="H69" s="133"/>
      <c r="J69" s="108"/>
      <c r="K69" s="109">
        <f>P76</f>
        <v>0</v>
      </c>
      <c r="M69" s="19">
        <v>2</v>
      </c>
      <c r="N69" s="19">
        <v>5</v>
      </c>
      <c r="O69" s="110" t="s">
        <v>2</v>
      </c>
      <c r="P69" s="133"/>
      <c r="Q69" s="102"/>
      <c r="S69" s="131">
        <f>X76</f>
        <v>0</v>
      </c>
      <c r="U69" s="19">
        <v>3</v>
      </c>
      <c r="V69" s="19">
        <v>5</v>
      </c>
      <c r="W69" s="110" t="s">
        <v>2</v>
      </c>
      <c r="X69" s="133"/>
      <c r="Y69" s="102"/>
      <c r="AA69" s="109">
        <f>AF76</f>
        <v>0</v>
      </c>
      <c r="AC69" s="19">
        <v>4</v>
      </c>
      <c r="AD69" s="19">
        <v>5</v>
      </c>
      <c r="AE69" s="110" t="s">
        <v>2</v>
      </c>
      <c r="AF69" s="133"/>
      <c r="AG69" s="102"/>
    </row>
    <row r="70" spans="1:33" ht="18.75" customHeight="1" x14ac:dyDescent="0.2">
      <c r="A70" s="305"/>
      <c r="E70" s="19">
        <v>1</v>
      </c>
      <c r="F70" s="19">
        <v>5</v>
      </c>
      <c r="G70" s="110" t="s">
        <v>3</v>
      </c>
      <c r="H70" s="133"/>
      <c r="I70" s="111" t="str">
        <f>IF($C$72=COUNTIF($H$69:$H$75,"&gt;0")," ","Die Summe der Arbeits-")</f>
        <v xml:space="preserve"> </v>
      </c>
      <c r="J70" s="112"/>
      <c r="M70" s="19">
        <v>2</v>
      </c>
      <c r="N70" s="19">
        <v>5</v>
      </c>
      <c r="O70" s="110" t="s">
        <v>3</v>
      </c>
      <c r="P70" s="133"/>
      <c r="Q70" s="137" t="str">
        <f>IF($K$72=COUNTIF($P$69:$P$75,"&gt;0")," ","Die Summe der Arbeits-")</f>
        <v xml:space="preserve"> </v>
      </c>
      <c r="U70" s="19">
        <v>3</v>
      </c>
      <c r="V70" s="19">
        <v>5</v>
      </c>
      <c r="W70" s="110" t="s">
        <v>3</v>
      </c>
      <c r="X70" s="133"/>
      <c r="Y70" s="137" t="str">
        <f>IF($S$72=COUNTIF($X$69:$X$75,"&gt;0")," ","Die Summe der Arbeits-")</f>
        <v xml:space="preserve"> </v>
      </c>
      <c r="AC70" s="19">
        <v>4</v>
      </c>
      <c r="AD70" s="19">
        <v>5</v>
      </c>
      <c r="AE70" s="110" t="s">
        <v>3</v>
      </c>
      <c r="AF70" s="133"/>
      <c r="AG70" s="137" t="str">
        <f>IF($AA$72=COUNTIF($AF$69:$AF$75,"&gt;0")," ","Die Summe der Arbeits-")</f>
        <v xml:space="preserve"> </v>
      </c>
    </row>
    <row r="71" spans="1:33" ht="18.75" customHeight="1" x14ac:dyDescent="0.2">
      <c r="A71" s="305"/>
      <c r="C71" s="19" t="s">
        <v>4</v>
      </c>
      <c r="E71" s="19">
        <v>1</v>
      </c>
      <c r="F71" s="19">
        <v>5</v>
      </c>
      <c r="G71" s="110" t="s">
        <v>5</v>
      </c>
      <c r="H71" s="133"/>
      <c r="I71" s="111" t="str">
        <f>IF($C$72=COUNTIF($H$69:$H$75,"&gt;0")," ","tage stimmt nicht mit  der")</f>
        <v xml:space="preserve"> </v>
      </c>
      <c r="J71" s="112"/>
      <c r="K71" s="19" t="s">
        <v>4</v>
      </c>
      <c r="M71" s="19">
        <v>2</v>
      </c>
      <c r="N71" s="19">
        <v>5</v>
      </c>
      <c r="O71" s="110" t="s">
        <v>5</v>
      </c>
      <c r="P71" s="133"/>
      <c r="Q71" s="137" t="str">
        <f>IF($K$72=COUNTIF($P$69:$P$75,"&gt;0")," ","tage stimmt nicht mit  der")</f>
        <v xml:space="preserve"> </v>
      </c>
      <c r="S71" s="19" t="s">
        <v>4</v>
      </c>
      <c r="U71" s="19">
        <v>3</v>
      </c>
      <c r="V71" s="19">
        <v>5</v>
      </c>
      <c r="W71" s="110" t="s">
        <v>5</v>
      </c>
      <c r="X71" s="133"/>
      <c r="Y71" s="137" t="str">
        <f>IF($S$72=COUNTIF($X$69:$X$75,"&gt;0")," ","tage stimmt nicht mit  der")</f>
        <v xml:space="preserve"> </v>
      </c>
      <c r="AA71" s="19" t="s">
        <v>4</v>
      </c>
      <c r="AC71" s="19">
        <v>4</v>
      </c>
      <c r="AD71" s="19">
        <v>5</v>
      </c>
      <c r="AE71" s="110" t="s">
        <v>5</v>
      </c>
      <c r="AF71" s="133"/>
      <c r="AG71" s="137" t="str">
        <f>IF($AA$72=COUNTIF($AF$69:$AF$75,"&gt;0")," ","tage stimmt nicht mit  der")</f>
        <v xml:space="preserve"> </v>
      </c>
    </row>
    <row r="72" spans="1:33" ht="18.75" customHeight="1" x14ac:dyDescent="0.2">
      <c r="A72" s="305"/>
      <c r="C72" s="132"/>
      <c r="E72" s="19">
        <v>1</v>
      </c>
      <c r="F72" s="19">
        <v>5</v>
      </c>
      <c r="G72" s="110" t="s">
        <v>6</v>
      </c>
      <c r="H72" s="133"/>
      <c r="I72" s="111" t="str">
        <f>IF($C$72=COUNTIF($H$69:$H$75,"&gt;0")," ","Zahl der Arbeitstage/")</f>
        <v xml:space="preserve"> </v>
      </c>
      <c r="J72" s="112"/>
      <c r="K72" s="132"/>
      <c r="M72" s="19">
        <v>2</v>
      </c>
      <c r="N72" s="19">
        <v>5</v>
      </c>
      <c r="O72" s="110" t="s">
        <v>6</v>
      </c>
      <c r="P72" s="133"/>
      <c r="Q72" s="137" t="str">
        <f>IF($K$72=COUNTIF($P$69:$P$75,"&gt;0")," ","Zahl der Arbeitstage/")</f>
        <v xml:space="preserve"> </v>
      </c>
      <c r="S72" s="132"/>
      <c r="U72" s="19">
        <v>3</v>
      </c>
      <c r="V72" s="19">
        <v>5</v>
      </c>
      <c r="W72" s="110" t="s">
        <v>6</v>
      </c>
      <c r="X72" s="133"/>
      <c r="Y72" s="137" t="str">
        <f>IF($S$72=COUNTIF($X$69:$X$75,"&gt;0")," ","Zahl der Arbeitstage/")</f>
        <v xml:space="preserve"> </v>
      </c>
      <c r="AA72" s="132"/>
      <c r="AC72" s="19">
        <v>4</v>
      </c>
      <c r="AD72" s="19">
        <v>5</v>
      </c>
      <c r="AE72" s="110" t="s">
        <v>6</v>
      </c>
      <c r="AF72" s="133"/>
      <c r="AG72" s="137" t="str">
        <f>IF($AA$72=COUNTIF($AF$69:$AF$75,"&gt;0")," ","Zahl der Arbeitstage/")</f>
        <v xml:space="preserve"> </v>
      </c>
    </row>
    <row r="73" spans="1:33" ht="18.75" customHeight="1" x14ac:dyDescent="0.2">
      <c r="A73" s="305"/>
      <c r="E73" s="19">
        <v>1</v>
      </c>
      <c r="F73" s="19">
        <v>5</v>
      </c>
      <c r="G73" s="110" t="s">
        <v>7</v>
      </c>
      <c r="H73" s="133"/>
      <c r="I73" s="111" t="str">
        <f>IF($C$72=COUNTIF($H$69:$H$75,"&gt;0")," ","Woche überein -")</f>
        <v xml:space="preserve"> </v>
      </c>
      <c r="J73" s="112"/>
      <c r="M73" s="19">
        <v>2</v>
      </c>
      <c r="N73" s="19">
        <v>5</v>
      </c>
      <c r="O73" s="110" t="s">
        <v>7</v>
      </c>
      <c r="P73" s="133"/>
      <c r="Q73" s="137" t="str">
        <f>IF($K$72=COUNTIF($P$69:$P$75,"&gt;0")," ","Woche überein -")</f>
        <v xml:space="preserve"> </v>
      </c>
      <c r="U73" s="19">
        <v>3</v>
      </c>
      <c r="V73" s="19">
        <v>5</v>
      </c>
      <c r="W73" s="110" t="s">
        <v>7</v>
      </c>
      <c r="X73" s="133"/>
      <c r="Y73" s="137" t="str">
        <f>IF($S$72=COUNTIF($X$69:$X$75,"&gt;0")," ","Woche überein -")</f>
        <v xml:space="preserve"> </v>
      </c>
      <c r="AC73" s="19">
        <v>4</v>
      </c>
      <c r="AD73" s="19">
        <v>5</v>
      </c>
      <c r="AE73" s="110" t="s">
        <v>7</v>
      </c>
      <c r="AF73" s="133"/>
      <c r="AG73" s="137" t="str">
        <f>IF($AA$72=COUNTIF($AF$69:$AF$75,"&gt;0")," ","Woche überein -")</f>
        <v xml:space="preserve"> </v>
      </c>
    </row>
    <row r="74" spans="1:33" ht="18.75" customHeight="1" x14ac:dyDescent="0.2">
      <c r="A74" s="305"/>
      <c r="C74" s="94" t="s">
        <v>64</v>
      </c>
      <c r="E74" s="19">
        <v>1</v>
      </c>
      <c r="F74" s="19">
        <v>5</v>
      </c>
      <c r="G74" s="113" t="s">
        <v>8</v>
      </c>
      <c r="H74" s="134">
        <v>0</v>
      </c>
      <c r="I74" s="111" t="str">
        <f>IF($C$72=COUNTIF($H$69:$H$75,"&gt;0")," ","bitte korrigieren!")</f>
        <v xml:space="preserve"> </v>
      </c>
      <c r="J74" s="112"/>
      <c r="K74" s="94" t="s">
        <v>64</v>
      </c>
      <c r="M74" s="19">
        <v>2</v>
      </c>
      <c r="N74" s="19">
        <v>5</v>
      </c>
      <c r="O74" s="113" t="s">
        <v>8</v>
      </c>
      <c r="P74" s="134">
        <v>0</v>
      </c>
      <c r="Q74" s="137" t="str">
        <f>IF($K$72=COUNTIF($P$69:$P$75,"&gt;0")," ","bitte korrigieren!")</f>
        <v xml:space="preserve"> </v>
      </c>
      <c r="S74" s="94" t="s">
        <v>64</v>
      </c>
      <c r="U74" s="19">
        <v>3</v>
      </c>
      <c r="V74" s="19">
        <v>5</v>
      </c>
      <c r="W74" s="113" t="s">
        <v>8</v>
      </c>
      <c r="X74" s="134">
        <v>0</v>
      </c>
      <c r="Y74" s="137" t="str">
        <f>IF($S$72=COUNTIF($X$69:$X$75,"&gt;0")," ","bitte korrigieren!")</f>
        <v xml:space="preserve"> </v>
      </c>
      <c r="AA74" s="94" t="s">
        <v>64</v>
      </c>
      <c r="AC74" s="19">
        <v>4</v>
      </c>
      <c r="AD74" s="19">
        <v>5</v>
      </c>
      <c r="AE74" s="113" t="s">
        <v>8</v>
      </c>
      <c r="AF74" s="134">
        <v>0</v>
      </c>
      <c r="AG74" s="137" t="str">
        <f>IF($AA$72=COUNTIF($AF$69:$AF$75,"&gt;0")," ","bitte korrigieren!")</f>
        <v xml:space="preserve"> </v>
      </c>
    </row>
    <row r="75" spans="1:33" ht="18.75" customHeight="1" x14ac:dyDescent="0.2">
      <c r="A75" s="305"/>
      <c r="C75" s="109" t="e">
        <f>IF(ISBLANK(C69),"",C69/C72)</f>
        <v>#DIV/0!</v>
      </c>
      <c r="E75" s="19">
        <v>1</v>
      </c>
      <c r="F75" s="19">
        <v>5</v>
      </c>
      <c r="G75" s="113" t="s">
        <v>9</v>
      </c>
      <c r="H75" s="134">
        <v>0</v>
      </c>
      <c r="I75" s="111"/>
      <c r="J75" s="112"/>
      <c r="K75" s="109" t="e">
        <f>IF(ISBLANK(K69),"",K69/K72)</f>
        <v>#DIV/0!</v>
      </c>
      <c r="M75" s="19">
        <v>2</v>
      </c>
      <c r="N75" s="19">
        <v>5</v>
      </c>
      <c r="O75" s="113" t="s">
        <v>9</v>
      </c>
      <c r="P75" s="134">
        <v>0</v>
      </c>
      <c r="Q75" s="102"/>
      <c r="S75" s="109" t="e">
        <f>IF(ISBLANK(S69),"",S69/S72)</f>
        <v>#DIV/0!</v>
      </c>
      <c r="U75" s="19">
        <v>3</v>
      </c>
      <c r="V75" s="19">
        <v>5</v>
      </c>
      <c r="W75" s="113" t="s">
        <v>9</v>
      </c>
      <c r="X75" s="134">
        <v>0</v>
      </c>
      <c r="Y75" s="102"/>
      <c r="AA75" s="109" t="e">
        <f>IF(ISBLANK(AA69),"",AA69/AA72)</f>
        <v>#DIV/0!</v>
      </c>
      <c r="AC75" s="19">
        <v>4</v>
      </c>
      <c r="AD75" s="19">
        <v>5</v>
      </c>
      <c r="AE75" s="113" t="s">
        <v>9</v>
      </c>
      <c r="AF75" s="134">
        <v>0</v>
      </c>
      <c r="AG75" s="102"/>
    </row>
    <row r="76" spans="1:33" ht="18.75" customHeight="1" x14ac:dyDescent="0.2">
      <c r="A76" s="305"/>
      <c r="C76" s="114"/>
      <c r="G76" s="115" t="s">
        <v>65</v>
      </c>
      <c r="H76" s="116">
        <f>SUM(H69:H75)</f>
        <v>0</v>
      </c>
      <c r="I76" s="117"/>
      <c r="J76" s="112"/>
      <c r="K76" s="114"/>
      <c r="O76" s="115" t="s">
        <v>65</v>
      </c>
      <c r="P76" s="116">
        <f>SUM(P69:P75)</f>
        <v>0</v>
      </c>
      <c r="Q76" s="102"/>
      <c r="S76" s="114"/>
      <c r="W76" s="115" t="s">
        <v>65</v>
      </c>
      <c r="X76" s="116">
        <f>SUM(X69:X75)</f>
        <v>0</v>
      </c>
      <c r="Y76" s="102"/>
      <c r="AA76" s="114"/>
      <c r="AE76" s="115" t="s">
        <v>65</v>
      </c>
      <c r="AF76" s="116">
        <f>SUM(AF69:AF75)</f>
        <v>0</v>
      </c>
      <c r="AG76" s="102"/>
    </row>
    <row r="77" spans="1:33" ht="18.75" customHeight="1" thickBot="1" x14ac:dyDescent="0.25">
      <c r="A77" s="306"/>
      <c r="B77" s="123"/>
      <c r="C77" s="118"/>
      <c r="D77" s="118"/>
      <c r="E77" s="118"/>
      <c r="F77" s="118"/>
      <c r="G77" s="118"/>
      <c r="H77" s="118"/>
      <c r="I77" s="118"/>
      <c r="J77" s="120"/>
      <c r="K77" s="118"/>
      <c r="L77" s="118"/>
      <c r="M77" s="118"/>
      <c r="N77" s="118"/>
      <c r="O77" s="118"/>
      <c r="P77" s="118"/>
      <c r="Q77" s="121"/>
      <c r="R77" s="118"/>
      <c r="S77" s="118"/>
      <c r="T77" s="118"/>
      <c r="U77" s="118"/>
      <c r="V77" s="118"/>
      <c r="W77" s="118"/>
      <c r="X77" s="118"/>
      <c r="Y77" s="121"/>
      <c r="Z77" s="118"/>
      <c r="AA77" s="118"/>
      <c r="AB77" s="118"/>
      <c r="AC77" s="118"/>
      <c r="AD77" s="118"/>
      <c r="AE77" s="118"/>
      <c r="AF77" s="118"/>
      <c r="AG77" s="121"/>
    </row>
    <row r="78" spans="1:33" ht="18.75" customHeight="1" x14ac:dyDescent="0.2">
      <c r="A78" s="176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</row>
    <row r="79" spans="1:33" ht="18.75" customHeight="1" x14ac:dyDescent="0.2">
      <c r="A79" s="176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</row>
    <row r="80" spans="1:33" ht="18.75" customHeight="1" x14ac:dyDescent="0.2">
      <c r="A80" s="176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</row>
    <row r="81" spans="1:33" ht="18.75" customHeight="1" x14ac:dyDescent="0.2">
      <c r="A81" s="176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</row>
    <row r="82" spans="1:33" ht="18.75" customHeight="1" x14ac:dyDescent="0.2">
      <c r="A82" s="176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</row>
    <row r="84" spans="1:33" ht="80.25" customHeight="1" x14ac:dyDescent="0.3">
      <c r="A84" s="124" t="s">
        <v>66</v>
      </c>
      <c r="C84" s="135">
        <f>C17+C30+C43+C56+C69</f>
        <v>0</v>
      </c>
      <c r="E84" s="310" t="str">
        <f>IF(C84=H84,"OK","Die Summe der Zeiten stimmt nicht mit der angegebenen Wochenarbeitszeit überein - bitte korrigieren!")</f>
        <v>OK</v>
      </c>
      <c r="F84" s="310"/>
      <c r="G84" s="310"/>
      <c r="H84" s="125">
        <f>SUM(H24+H37+H50+H63+H76)</f>
        <v>0</v>
      </c>
      <c r="K84" s="135">
        <f>K17+K30+K43+K56+K69</f>
        <v>0</v>
      </c>
      <c r="M84" s="310" t="str">
        <f>IF(K84=P84,"OK","Die Summe der Zeiten stimmt nicht mit der angegebenen Wochenarbeitszeit überein - bitte korrigieren!")</f>
        <v>OK</v>
      </c>
      <c r="N84" s="310"/>
      <c r="O84" s="310"/>
      <c r="P84" s="125">
        <f>SUM(P24+P37+P50+P63+P76)</f>
        <v>0</v>
      </c>
      <c r="S84" s="135">
        <f>S17+S30+S43+S56+S69</f>
        <v>0</v>
      </c>
      <c r="U84" s="310" t="str">
        <f>IF(S84=X84,"OK","Die Summe der Zeiten stimmt nicht mit der angegebenen Wochenarbeitszeit überein - bitte korrigieren!")</f>
        <v>OK</v>
      </c>
      <c r="V84" s="310"/>
      <c r="W84" s="310"/>
      <c r="X84" s="125">
        <f>SUM(X24+X37+X50+X63+X76)</f>
        <v>0</v>
      </c>
      <c r="AA84" s="135">
        <f>AA17+AA30+AA43+AA56+AA69</f>
        <v>0</v>
      </c>
      <c r="AC84" s="310" t="str">
        <f>IF(AA84=AF84,"OK","Die Summe der Zeiten stimmt nicht mit der angegebenen Wochenarbeitszeit überein - bitte korrigieren!")</f>
        <v>OK</v>
      </c>
      <c r="AD84" s="310"/>
      <c r="AE84" s="310"/>
      <c r="AF84" s="125">
        <f>SUM(AF24+AF37+AF50+AF63+AF76)</f>
        <v>0</v>
      </c>
    </row>
    <row r="92" spans="1:33" x14ac:dyDescent="0.2">
      <c r="G92" s="136"/>
      <c r="H92" s="136"/>
      <c r="I92" s="136"/>
    </row>
  </sheetData>
  <mergeCells count="11">
    <mergeCell ref="AC84:AE84"/>
    <mergeCell ref="U84:W84"/>
    <mergeCell ref="A26:A38"/>
    <mergeCell ref="A39:A51"/>
    <mergeCell ref="A52:A64"/>
    <mergeCell ref="A65:A77"/>
    <mergeCell ref="A13:A25"/>
    <mergeCell ref="G2:I2"/>
    <mergeCell ref="G3:I3"/>
    <mergeCell ref="E84:G84"/>
    <mergeCell ref="M84:O8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4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-0.499984740745262"/>
    <pageSetUpPr fitToPage="1"/>
  </sheetPr>
  <dimension ref="A1:AN61"/>
  <sheetViews>
    <sheetView showGridLines="0" zoomScale="115" zoomScaleNormal="115" workbookViewId="0">
      <selection activeCell="E39" sqref="E39:F39"/>
    </sheetView>
  </sheetViews>
  <sheetFormatPr baseColWidth="10" defaultColWidth="11.42578125" defaultRowHeight="15" x14ac:dyDescent="0.2"/>
  <cols>
    <col min="1" max="1" width="15.28515625" style="245" bestFit="1" customWidth="1"/>
    <col min="2" max="2" width="10.28515625" style="242" bestFit="1" customWidth="1"/>
    <col min="3" max="3" width="6" style="242" customWidth="1"/>
    <col min="4" max="4" width="17.42578125" style="242" bestFit="1" customWidth="1"/>
    <col min="5" max="10" width="9.28515625" style="242" customWidth="1"/>
    <col min="11" max="12" width="11.5703125" style="242" customWidth="1"/>
    <col min="13" max="13" width="9.28515625" style="242" customWidth="1"/>
    <col min="14" max="14" width="9.28515625" style="246" customWidth="1"/>
    <col min="15" max="15" width="11.42578125" style="242" customWidth="1"/>
    <col min="16" max="16" width="11.42578125" style="242"/>
    <col min="17" max="27" width="11.42578125" style="242" hidden="1" customWidth="1"/>
    <col min="28" max="28" width="21.5703125" style="242" hidden="1" customWidth="1"/>
    <col min="29" max="29" width="12.5703125" style="242" hidden="1" customWidth="1"/>
    <col min="30" max="30" width="2.5703125" style="242" hidden="1" customWidth="1"/>
    <col min="31" max="31" width="2.5703125" style="243" hidden="1" customWidth="1"/>
    <col min="32" max="32" width="5.7109375" style="243" hidden="1" customWidth="1"/>
    <col min="33" max="33" width="5.7109375" style="244" hidden="1" customWidth="1"/>
    <col min="34" max="34" width="5.7109375" style="242" hidden="1" customWidth="1"/>
    <col min="35" max="35" width="12" style="242" hidden="1" customWidth="1"/>
    <col min="36" max="36" width="8.140625" style="242" hidden="1" customWidth="1"/>
    <col min="37" max="37" width="8.28515625" style="242" hidden="1" customWidth="1"/>
    <col min="38" max="38" width="15.7109375" style="242" hidden="1" customWidth="1"/>
    <col min="39" max="40" width="11.42578125" style="242" hidden="1" customWidth="1"/>
    <col min="41" max="41" width="0" style="242" hidden="1" customWidth="1"/>
    <col min="42" max="16384" width="11.42578125" style="242"/>
  </cols>
  <sheetData>
    <row r="1" spans="1:38" ht="25.5" x14ac:dyDescent="0.35">
      <c r="A1" s="311" t="s">
        <v>13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3"/>
      <c r="AL1" s="242">
        <f>IF(($C$9=6)*AND($AK$9&gt;$L$9),$AK$9,$L$9)</f>
        <v>0</v>
      </c>
    </row>
    <row r="2" spans="1:38" ht="36" customHeight="1" x14ac:dyDescent="0.2"/>
    <row r="3" spans="1:38" ht="18.75" customHeight="1" x14ac:dyDescent="0.25">
      <c r="A3" s="146">
        <f>Person!$G$2</f>
        <v>0</v>
      </c>
      <c r="B3" s="54"/>
      <c r="C3" s="54"/>
      <c r="D3" s="54"/>
      <c r="E3" s="54"/>
      <c r="F3" s="55"/>
      <c r="K3" s="315" t="s">
        <v>58</v>
      </c>
      <c r="L3" s="315"/>
      <c r="M3" s="314">
        <f>IF(M4=1,Person!G14, IF(M4=2,Person!O14,IF(M4=3,Person!W14,IF(M4=4,Person!AE14,"FALSCH"))))</f>
        <v>0</v>
      </c>
      <c r="N3" s="314"/>
    </row>
    <row r="4" spans="1:38" ht="18.75" customHeight="1" x14ac:dyDescent="0.25">
      <c r="A4" s="147">
        <f>Person!$G$3</f>
        <v>0</v>
      </c>
      <c r="B4" s="56"/>
      <c r="C4" s="56"/>
      <c r="D4" s="56"/>
      <c r="E4" s="56"/>
      <c r="F4" s="57"/>
      <c r="K4" s="315" t="s">
        <v>59</v>
      </c>
      <c r="L4" s="315"/>
      <c r="M4" s="53">
        <v>1</v>
      </c>
      <c r="N4" s="247"/>
      <c r="AL4" s="242">
        <f>IF($C$9=6+AND($AK$9&lt;$L$9),$AK$9,$L$9)</f>
        <v>0</v>
      </c>
    </row>
    <row r="5" spans="1:38" s="251" customFormat="1" ht="39" customHeight="1" x14ac:dyDescent="0.4">
      <c r="A5" s="69" t="s">
        <v>122</v>
      </c>
      <c r="B5" s="59"/>
      <c r="C5" s="59"/>
      <c r="D5" s="59"/>
      <c r="E5" s="59"/>
      <c r="F5" s="59"/>
      <c r="G5" s="250"/>
      <c r="H5" s="248"/>
      <c r="I5" s="249"/>
      <c r="J5" s="249"/>
      <c r="K5" s="249"/>
      <c r="L5" s="249"/>
      <c r="M5" s="249"/>
      <c r="N5" s="249"/>
      <c r="AE5" s="252"/>
      <c r="AF5" s="252"/>
      <c r="AG5" s="253"/>
      <c r="AL5" s="242"/>
    </row>
    <row r="6" spans="1:38" ht="21" customHeight="1" x14ac:dyDescent="0.2">
      <c r="A6" s="254"/>
      <c r="B6" s="255"/>
      <c r="C6" s="255"/>
      <c r="N6" s="242"/>
      <c r="AL6" s="242">
        <f>IF(AND($C$9=6,$AK$9&gt;$L$9),$AK$9,$L$9)</f>
        <v>0</v>
      </c>
    </row>
    <row r="7" spans="1:38" ht="24" customHeight="1" x14ac:dyDescent="0.25">
      <c r="A7" s="256" t="s">
        <v>14</v>
      </c>
      <c r="B7" s="257"/>
      <c r="C7" s="258" t="s">
        <v>15</v>
      </c>
      <c r="D7" s="259" t="s">
        <v>52</v>
      </c>
      <c r="E7" s="260" t="s">
        <v>16</v>
      </c>
      <c r="F7" s="260"/>
      <c r="G7" s="261" t="s">
        <v>17</v>
      </c>
      <c r="H7" s="260"/>
      <c r="I7" s="261" t="s">
        <v>18</v>
      </c>
      <c r="J7" s="262"/>
      <c r="K7" s="29" t="s">
        <v>14</v>
      </c>
      <c r="L7" s="30" t="s">
        <v>14</v>
      </c>
      <c r="M7" s="263" t="s">
        <v>19</v>
      </c>
      <c r="N7" s="264" t="s">
        <v>19</v>
      </c>
      <c r="O7" s="319" t="s">
        <v>72</v>
      </c>
      <c r="P7" s="320"/>
    </row>
    <row r="8" spans="1:38" ht="24" customHeight="1" x14ac:dyDescent="0.25">
      <c r="A8" s="265"/>
      <c r="B8" s="266"/>
      <c r="C8" s="267" t="s">
        <v>20</v>
      </c>
      <c r="D8" s="268" t="s">
        <v>51</v>
      </c>
      <c r="E8" s="269" t="s">
        <v>21</v>
      </c>
      <c r="F8" s="270" t="s">
        <v>22</v>
      </c>
      <c r="G8" s="270" t="s">
        <v>21</v>
      </c>
      <c r="H8" s="270" t="s">
        <v>22</v>
      </c>
      <c r="I8" s="270" t="s">
        <v>21</v>
      </c>
      <c r="J8" s="268" t="s">
        <v>22</v>
      </c>
      <c r="K8" s="36" t="s">
        <v>23</v>
      </c>
      <c r="L8" s="38" t="s">
        <v>24</v>
      </c>
      <c r="M8" s="272" t="s">
        <v>23</v>
      </c>
      <c r="N8" s="270" t="s">
        <v>24</v>
      </c>
      <c r="O8" s="321"/>
      <c r="P8" s="322"/>
      <c r="AD8" s="316" t="s">
        <v>68</v>
      </c>
      <c r="AE8" s="317"/>
      <c r="AF8" s="317"/>
      <c r="AG8" s="317"/>
      <c r="AH8" s="318"/>
      <c r="AI8" s="242" t="s">
        <v>16</v>
      </c>
      <c r="AJ8" s="242" t="s">
        <v>69</v>
      </c>
      <c r="AK8" s="242" t="s">
        <v>70</v>
      </c>
      <c r="AL8" s="242" t="s">
        <v>71</v>
      </c>
    </row>
    <row r="9" spans="1:38" ht="24" customHeight="1" x14ac:dyDescent="0.2">
      <c r="A9" s="145">
        <f>Kalender!B5</f>
        <v>44562</v>
      </c>
      <c r="B9" s="21" t="str">
        <f>Kalender!C5</f>
        <v>Sa</v>
      </c>
      <c r="C9" s="205">
        <v>2</v>
      </c>
      <c r="D9" s="206" t="str">
        <f>IF(C9=0,"arbeitsfreier Tag",IF(C9=1,"AZ",IF(C9=2,"gesetzl. Feiertag",IF(C9=3,"Tarifurlaub",IF(C9=4,"Sonderurlaub",IF(C9=5,"krank (Arbeitsunfähigkeit)",IF(C9=6,"Aus-/Weiterbildung/Dienstreise","Zeitausgleich")))))))</f>
        <v>gesetzl. Feiertag</v>
      </c>
      <c r="E9" s="207"/>
      <c r="F9" s="208"/>
      <c r="G9" s="208"/>
      <c r="H9" s="208"/>
      <c r="I9" s="208"/>
      <c r="J9" s="209"/>
      <c r="K9" s="289">
        <f>IF(C9=0,AK9,IF(C9=1,AK9,IF(C9=2,L9,IF(C9=3,L9,IF(C9=4,L9,IF(C9=5,L9,IF(C9=6,AL9,IF(C9=7,0,"falsch"))))))))</f>
        <v>0</v>
      </c>
      <c r="L9" s="211">
        <f t="shared" ref="L9" si="0">SUM(AH9)</f>
        <v>0</v>
      </c>
      <c r="M9" s="52">
        <v>5</v>
      </c>
      <c r="N9" s="273"/>
      <c r="O9" s="323"/>
      <c r="P9" s="324"/>
      <c r="R9" s="274"/>
      <c r="AC9" s="242" t="str">
        <f>B9</f>
        <v>Sa</v>
      </c>
      <c r="AD9" s="242">
        <f>SUM($M$4)</f>
        <v>1</v>
      </c>
      <c r="AE9" s="243">
        <f>SUM($M$9)</f>
        <v>5</v>
      </c>
      <c r="AF9" s="243">
        <f>VLOOKUP(AC9,Varianten_Kombi!L:M,2,0)</f>
        <v>6</v>
      </c>
      <c r="AG9" s="244" t="str">
        <f t="shared" ref="AG9:AG39" si="1">CONCATENATE(AD9,AE9,AF9)</f>
        <v>156</v>
      </c>
      <c r="AH9" s="242">
        <f>VLOOKUP(AG9,Varianten_Kombi!$E$4:$G$143,3)</f>
        <v>0</v>
      </c>
      <c r="AI9" s="275">
        <f t="shared" ref="AI9:AI39" si="2">(F9-E9)*24</f>
        <v>0</v>
      </c>
      <c r="AJ9" s="275">
        <f t="shared" ref="AJ9:AJ39" si="3">((H9-G9)+(J9-I9))*24</f>
        <v>0</v>
      </c>
      <c r="AK9" s="276">
        <f t="shared" ref="AK9:AK39" si="4">IF(AI9&gt;9.5,IF(AJ9&gt;0.75,(AI9-AJ9),(AI9-0.75)),IF(AI9&gt;6,IF(AJ9&gt;0.5,(AI9-AJ9),(AI9-0.5)),IF(AI9&lt;=6,(AI9-AJ9))))</f>
        <v>0</v>
      </c>
      <c r="AL9" s="242">
        <f t="shared" ref="AL9:AL39" si="5">IF((C9=6)*AND(AK9&gt;L9),AK9,L9)</f>
        <v>0</v>
      </c>
    </row>
    <row r="10" spans="1:38" ht="24" customHeight="1" x14ac:dyDescent="0.2">
      <c r="A10" s="145">
        <f>Kalender!B6</f>
        <v>44563</v>
      </c>
      <c r="B10" s="21" t="str">
        <f>Kalender!C6</f>
        <v>So</v>
      </c>
      <c r="C10" s="184">
        <v>0</v>
      </c>
      <c r="D10" s="15" t="str">
        <f>IF(C10=0,"arbeitsfreier Tag",IF(C10=1,"AZ",IF(C10=2,"gesetzl. Feiertag",IF(C10=3,"Tarifurlaub",IF(C10=4,"Sonderurlaub",IF(C10=5,"krank (Arbeitsunfähigkeit)",IF(C10=6,"Aus-/Weiterbildung/Dienstreise","Zeitausgleich")))))))</f>
        <v>arbeitsfreier Tag</v>
      </c>
      <c r="E10" s="9"/>
      <c r="F10" s="7"/>
      <c r="G10" s="7"/>
      <c r="H10" s="7"/>
      <c r="I10" s="7"/>
      <c r="J10" s="183"/>
      <c r="K10" s="290">
        <f>IF(C10=0,AK10,IF(C10=1,AK10,IF(C10=2,L10,IF(C10=3,L10,IF(C10=4,L10,IF(C10=5,L10,IF(C10=6,AL10,IF(C10=7,0,"falsch"))))))))</f>
        <v>0</v>
      </c>
      <c r="L10" s="48">
        <f>SUM(AH10)</f>
        <v>0</v>
      </c>
      <c r="M10" s="46">
        <f>SUM(K9:K10)</f>
        <v>0</v>
      </c>
      <c r="N10" s="169">
        <f>SUM(L9:L10)</f>
        <v>0</v>
      </c>
      <c r="O10" s="325"/>
      <c r="P10" s="326"/>
      <c r="R10" s="274"/>
      <c r="AC10" s="242" t="str">
        <f t="shared" ref="AC10:AC39" si="6">B10</f>
        <v>So</v>
      </c>
      <c r="AD10" s="242">
        <f t="shared" ref="AD10:AD39" si="7">SUM($M$4)</f>
        <v>1</v>
      </c>
      <c r="AE10" s="243">
        <f t="shared" ref="AE10" si="8">SUM($M$9)</f>
        <v>5</v>
      </c>
      <c r="AF10" s="243">
        <f>VLOOKUP(AC10,Varianten_Kombi!L:M,2,0)</f>
        <v>7</v>
      </c>
      <c r="AG10" s="244" t="str">
        <f t="shared" si="1"/>
        <v>157</v>
      </c>
      <c r="AH10" s="242">
        <f>VLOOKUP(AG10,Varianten_Kombi!$E$4:$G$143,3)</f>
        <v>0</v>
      </c>
      <c r="AI10" s="275">
        <f t="shared" si="2"/>
        <v>0</v>
      </c>
      <c r="AJ10" s="275">
        <f t="shared" si="3"/>
        <v>0</v>
      </c>
      <c r="AK10" s="276">
        <f t="shared" si="4"/>
        <v>0</v>
      </c>
      <c r="AL10" s="242">
        <f t="shared" si="5"/>
        <v>0</v>
      </c>
    </row>
    <row r="11" spans="1:38" ht="24" customHeight="1" x14ac:dyDescent="0.2">
      <c r="A11" s="145">
        <f>Kalender!B7</f>
        <v>44564</v>
      </c>
      <c r="B11" s="21" t="str">
        <f>Kalender!C7</f>
        <v>Mo</v>
      </c>
      <c r="C11" s="3">
        <v>1</v>
      </c>
      <c r="D11" s="14" t="str">
        <f>IF(C11=0,"arbeitsfreier Tag",IF(C11=1,"AZ",IF(C11=2,"gesetzl. Feiertag",IF(C11=3,"Tarifurlaub",IF(C11=4,"Sonderurlaub",IF(C11=5,"krank (Arbeitsunfähigkeit)",IF(C11=6,"Aus-/Weiterbildung/Dienstreise","Zeitausgleich")))))))</f>
        <v>AZ</v>
      </c>
      <c r="E11" s="278"/>
      <c r="F11" s="278"/>
      <c r="G11" s="278"/>
      <c r="H11" s="278"/>
      <c r="I11" s="278"/>
      <c r="J11" s="278"/>
      <c r="K11" s="185">
        <f t="shared" ref="K11:K39" si="9">IF(C11=0,AK11,IF(C11=1,AK11,IF(C11=2,L11,IF(C11=3,L11,IF(C11=4,L11,IF(C11=5,L11,IF(C11=6,AL11,IF(C11=7,0,"falsch"))))))))</f>
        <v>0</v>
      </c>
      <c r="L11" s="41">
        <f t="shared" ref="L11" si="10">SUM(AH11)</f>
        <v>0</v>
      </c>
      <c r="M11" s="242">
        <v>1</v>
      </c>
      <c r="O11" s="325"/>
      <c r="P11" s="326"/>
      <c r="R11" s="274"/>
      <c r="AC11" s="242" t="str">
        <f t="shared" si="6"/>
        <v>Mo</v>
      </c>
      <c r="AD11" s="242">
        <f t="shared" si="7"/>
        <v>1</v>
      </c>
      <c r="AE11" s="243">
        <f>SUM($M$11)</f>
        <v>1</v>
      </c>
      <c r="AF11" s="243">
        <f>VLOOKUP(AC11,Varianten_Kombi!L:M,2,0)</f>
        <v>1</v>
      </c>
      <c r="AG11" s="244" t="str">
        <f t="shared" si="1"/>
        <v>111</v>
      </c>
      <c r="AH11" s="242">
        <f>VLOOKUP(AG11,Varianten_Kombi!$E$4:$G$143,3)</f>
        <v>0</v>
      </c>
      <c r="AI11" s="275">
        <f t="shared" si="2"/>
        <v>0</v>
      </c>
      <c r="AJ11" s="275">
        <f t="shared" si="3"/>
        <v>0</v>
      </c>
      <c r="AK11" s="276">
        <f t="shared" si="4"/>
        <v>0</v>
      </c>
      <c r="AL11" s="242">
        <f t="shared" si="5"/>
        <v>0</v>
      </c>
    </row>
    <row r="12" spans="1:38" ht="24" customHeight="1" x14ac:dyDescent="0.2">
      <c r="A12" s="145">
        <f>Kalender!B8</f>
        <v>44565</v>
      </c>
      <c r="B12" s="21" t="str">
        <f>Kalender!C8</f>
        <v>Di</v>
      </c>
      <c r="C12" s="3">
        <v>1</v>
      </c>
      <c r="D12" s="14" t="str">
        <f>IF(C12=0,"arbeitsfreier Tag",IF(C12=1,"AZ",IF(C12=2,"gesetzl. Feiertag",IF(C12=3,"Tarifurlaub",IF(C12=4,"Sonderurlaub",IF(C12=5,"krank (Arbeitsunfähigkeit)",IF(C12=6,"Aus-/Weiterbildung/Dienstreise","Zeitausgleich")))))))</f>
        <v>AZ</v>
      </c>
      <c r="E12" s="278"/>
      <c r="F12" s="278"/>
      <c r="G12" s="278"/>
      <c r="H12" s="278"/>
      <c r="I12" s="278"/>
      <c r="J12" s="278"/>
      <c r="K12" s="185">
        <f t="shared" si="9"/>
        <v>0</v>
      </c>
      <c r="L12" s="41">
        <f t="shared" ref="L12:L19" si="11">SUM(AH12)</f>
        <v>0</v>
      </c>
      <c r="M12" s="52"/>
      <c r="N12" s="279"/>
      <c r="O12" s="325"/>
      <c r="P12" s="326"/>
      <c r="R12" s="274"/>
      <c r="AC12" s="242" t="str">
        <f t="shared" si="6"/>
        <v>Di</v>
      </c>
      <c r="AD12" s="242">
        <f t="shared" si="7"/>
        <v>1</v>
      </c>
      <c r="AE12" s="243">
        <f t="shared" ref="AE12:AE17" si="12">SUM($M$11)</f>
        <v>1</v>
      </c>
      <c r="AF12" s="243">
        <f>VLOOKUP(AC12,Varianten_Kombi!L:M,2,0)</f>
        <v>2</v>
      </c>
      <c r="AG12" s="244" t="str">
        <f t="shared" si="1"/>
        <v>112</v>
      </c>
      <c r="AH12" s="242">
        <f>VLOOKUP(AG12,Varianten_Kombi!$E$4:$G$143,3)</f>
        <v>0</v>
      </c>
      <c r="AI12" s="275">
        <f t="shared" si="2"/>
        <v>0</v>
      </c>
      <c r="AJ12" s="275">
        <f t="shared" si="3"/>
        <v>0</v>
      </c>
      <c r="AK12" s="276">
        <f t="shared" si="4"/>
        <v>0</v>
      </c>
      <c r="AL12" s="242">
        <f t="shared" si="5"/>
        <v>0</v>
      </c>
    </row>
    <row r="13" spans="1:38" ht="24" customHeight="1" x14ac:dyDescent="0.2">
      <c r="A13" s="145">
        <f>Kalender!B9</f>
        <v>44566</v>
      </c>
      <c r="B13" s="21" t="str">
        <f>Kalender!C9</f>
        <v>Mi</v>
      </c>
      <c r="C13" s="3">
        <v>1</v>
      </c>
      <c r="D13" s="14" t="str">
        <f t="shared" ref="D13" si="13">IF(C13=0,"arbeitsfreier Tag",IF(C13=1,"AZ",IF(C13=2,"gesetzl. Feiertag",IF(C13=3,"Tarifurlaub",IF(C13=4,"Sonderurlaub",IF(C13=5,"krank (Arbeitsunfähigkeit)",IF(C13=6,"Aus-/Weiterbildung/Dienstreise","Zeitausgleich")))))))</f>
        <v>AZ</v>
      </c>
      <c r="E13" s="278"/>
      <c r="F13" s="278"/>
      <c r="G13" s="278"/>
      <c r="H13" s="278"/>
      <c r="I13" s="278"/>
      <c r="J13" s="278"/>
      <c r="K13" s="185">
        <f t="shared" si="9"/>
        <v>0</v>
      </c>
      <c r="L13" s="41">
        <f t="shared" si="11"/>
        <v>0</v>
      </c>
      <c r="N13" s="273"/>
      <c r="O13" s="325"/>
      <c r="P13" s="326"/>
      <c r="R13" s="274"/>
      <c r="AC13" s="242" t="str">
        <f t="shared" si="6"/>
        <v>Mi</v>
      </c>
      <c r="AD13" s="242">
        <f t="shared" si="7"/>
        <v>1</v>
      </c>
      <c r="AE13" s="243">
        <f t="shared" si="12"/>
        <v>1</v>
      </c>
      <c r="AF13" s="243">
        <f>VLOOKUP(AC13,Varianten_Kombi!L:M,2,0)</f>
        <v>3</v>
      </c>
      <c r="AG13" s="244" t="str">
        <f t="shared" si="1"/>
        <v>113</v>
      </c>
      <c r="AH13" s="242">
        <f>VLOOKUP(AG13,Varianten_Kombi!$E$4:$G$143,3)</f>
        <v>0</v>
      </c>
      <c r="AI13" s="275">
        <f t="shared" si="2"/>
        <v>0</v>
      </c>
      <c r="AJ13" s="275">
        <f t="shared" si="3"/>
        <v>0</v>
      </c>
      <c r="AK13" s="276">
        <f t="shared" si="4"/>
        <v>0</v>
      </c>
      <c r="AL13" s="242">
        <f t="shared" si="5"/>
        <v>0</v>
      </c>
    </row>
    <row r="14" spans="1:38" ht="24" customHeight="1" x14ac:dyDescent="0.2">
      <c r="A14" s="145">
        <f>Kalender!B10</f>
        <v>44567</v>
      </c>
      <c r="B14" s="21" t="str">
        <f>Kalender!C10</f>
        <v>Do</v>
      </c>
      <c r="C14" s="3">
        <v>1</v>
      </c>
      <c r="D14" s="14" t="str">
        <f t="shared" ref="D14:D19" si="14">IF(C14=0,"arbeitsfreier Tag",IF(C14=1,"AZ",IF(C14=2,"gesetzl. Feiertag",IF(C14=3,"Tarifurlaub",IF(C14=4,"Sonderurlaub",IF(C14=5,"krank (Arbeitsunfähigkeit)",IF(C14=6,"Aus-/Weiterbildung/Dienstreise","Zeitausgleich")))))))</f>
        <v>AZ</v>
      </c>
      <c r="E14" s="278"/>
      <c r="F14" s="278"/>
      <c r="G14" s="278"/>
      <c r="H14" s="278"/>
      <c r="I14" s="278"/>
      <c r="J14" s="278"/>
      <c r="K14" s="185">
        <f t="shared" si="9"/>
        <v>0</v>
      </c>
      <c r="L14" s="41">
        <f t="shared" si="11"/>
        <v>0</v>
      </c>
      <c r="M14" s="76"/>
      <c r="N14" s="273"/>
      <c r="O14" s="325"/>
      <c r="P14" s="326"/>
      <c r="R14" s="274"/>
      <c r="AC14" s="242" t="str">
        <f t="shared" si="6"/>
        <v>Do</v>
      </c>
      <c r="AD14" s="242">
        <f t="shared" si="7"/>
        <v>1</v>
      </c>
      <c r="AE14" s="243">
        <f t="shared" si="12"/>
        <v>1</v>
      </c>
      <c r="AF14" s="243">
        <f>VLOOKUP(AC14,Varianten_Kombi!L:M,2,0)</f>
        <v>4</v>
      </c>
      <c r="AG14" s="244" t="str">
        <f t="shared" si="1"/>
        <v>114</v>
      </c>
      <c r="AH14" s="242">
        <f>VLOOKUP(AG14,Varianten_Kombi!$E$4:$G$143,3)</f>
        <v>0</v>
      </c>
      <c r="AI14" s="275">
        <f t="shared" si="2"/>
        <v>0</v>
      </c>
      <c r="AJ14" s="275">
        <f t="shared" si="3"/>
        <v>0</v>
      </c>
      <c r="AK14" s="276">
        <f t="shared" si="4"/>
        <v>0</v>
      </c>
      <c r="AL14" s="242">
        <f t="shared" si="5"/>
        <v>0</v>
      </c>
    </row>
    <row r="15" spans="1:38" ht="24" customHeight="1" x14ac:dyDescent="0.2">
      <c r="A15" s="145">
        <f>Kalender!B11</f>
        <v>44568</v>
      </c>
      <c r="B15" s="21" t="str">
        <f>Kalender!C11</f>
        <v>Fr</v>
      </c>
      <c r="C15" s="3">
        <v>1</v>
      </c>
      <c r="D15" s="14" t="str">
        <f t="shared" si="14"/>
        <v>AZ</v>
      </c>
      <c r="E15" s="278"/>
      <c r="F15" s="278"/>
      <c r="G15" s="278"/>
      <c r="H15" s="278"/>
      <c r="I15" s="278"/>
      <c r="J15" s="278"/>
      <c r="K15" s="185">
        <f t="shared" si="9"/>
        <v>0</v>
      </c>
      <c r="L15" s="41">
        <f t="shared" si="11"/>
        <v>0</v>
      </c>
      <c r="O15" s="325"/>
      <c r="P15" s="326"/>
      <c r="AC15" s="242" t="str">
        <f t="shared" si="6"/>
        <v>Fr</v>
      </c>
      <c r="AD15" s="242">
        <f t="shared" si="7"/>
        <v>1</v>
      </c>
      <c r="AE15" s="243">
        <f t="shared" si="12"/>
        <v>1</v>
      </c>
      <c r="AF15" s="243">
        <f>VLOOKUP(AC15,Varianten_Kombi!L:M,2,0)</f>
        <v>5</v>
      </c>
      <c r="AG15" s="244" t="str">
        <f t="shared" si="1"/>
        <v>115</v>
      </c>
      <c r="AH15" s="242">
        <f>VLOOKUP(AG15,Varianten_Kombi!$E$4:$G$143,3)</f>
        <v>0</v>
      </c>
      <c r="AI15" s="275">
        <f t="shared" si="2"/>
        <v>0</v>
      </c>
      <c r="AJ15" s="275">
        <f t="shared" si="3"/>
        <v>0</v>
      </c>
      <c r="AK15" s="276">
        <f t="shared" si="4"/>
        <v>0</v>
      </c>
      <c r="AL15" s="242">
        <f t="shared" si="5"/>
        <v>0</v>
      </c>
    </row>
    <row r="16" spans="1:38" ht="24" customHeight="1" x14ac:dyDescent="0.2">
      <c r="A16" s="145">
        <f>Kalender!B12</f>
        <v>44569</v>
      </c>
      <c r="B16" s="21" t="str">
        <f>Kalender!C12</f>
        <v>Sa</v>
      </c>
      <c r="C16" s="184">
        <v>0</v>
      </c>
      <c r="D16" s="15" t="str">
        <f t="shared" si="14"/>
        <v>arbeitsfreier Tag</v>
      </c>
      <c r="E16" s="277"/>
      <c r="F16" s="277"/>
      <c r="G16" s="277"/>
      <c r="H16" s="277"/>
      <c r="I16" s="277"/>
      <c r="J16" s="277"/>
      <c r="K16" s="186">
        <f t="shared" si="9"/>
        <v>0</v>
      </c>
      <c r="L16" s="48">
        <f t="shared" si="11"/>
        <v>0</v>
      </c>
      <c r="M16" s="246"/>
      <c r="O16" s="325"/>
      <c r="P16" s="326"/>
      <c r="AC16" s="242" t="str">
        <f t="shared" si="6"/>
        <v>Sa</v>
      </c>
      <c r="AD16" s="242">
        <f t="shared" si="7"/>
        <v>1</v>
      </c>
      <c r="AE16" s="243">
        <f t="shared" si="12"/>
        <v>1</v>
      </c>
      <c r="AF16" s="243">
        <f>VLOOKUP(AC16,Varianten_Kombi!L:M,2,0)</f>
        <v>6</v>
      </c>
      <c r="AG16" s="244" t="str">
        <f t="shared" si="1"/>
        <v>116</v>
      </c>
      <c r="AH16" s="242">
        <f>VLOOKUP(AG16,Varianten_Kombi!$E$4:$G$143,3)</f>
        <v>0</v>
      </c>
      <c r="AI16" s="275">
        <f t="shared" si="2"/>
        <v>0</v>
      </c>
      <c r="AJ16" s="275">
        <f t="shared" si="3"/>
        <v>0</v>
      </c>
      <c r="AK16" s="276">
        <f t="shared" si="4"/>
        <v>0</v>
      </c>
      <c r="AL16" s="242">
        <f t="shared" si="5"/>
        <v>0</v>
      </c>
    </row>
    <row r="17" spans="1:38" ht="24" customHeight="1" x14ac:dyDescent="0.2">
      <c r="A17" s="145">
        <f>Kalender!B13</f>
        <v>44570</v>
      </c>
      <c r="B17" s="21" t="str">
        <f>Kalender!C13</f>
        <v>So</v>
      </c>
      <c r="C17" s="184">
        <v>0</v>
      </c>
      <c r="D17" s="15" t="str">
        <f t="shared" si="14"/>
        <v>arbeitsfreier Tag</v>
      </c>
      <c r="E17" s="277"/>
      <c r="F17" s="277"/>
      <c r="G17" s="277"/>
      <c r="H17" s="277"/>
      <c r="I17" s="277"/>
      <c r="J17" s="277"/>
      <c r="K17" s="186">
        <f t="shared" si="9"/>
        <v>0</v>
      </c>
      <c r="L17" s="48">
        <f t="shared" si="11"/>
        <v>0</v>
      </c>
      <c r="M17" s="46">
        <f>SUM(K11:K17)</f>
        <v>0</v>
      </c>
      <c r="N17" s="169">
        <f>SUM(L11:L17)</f>
        <v>0</v>
      </c>
      <c r="O17" s="325"/>
      <c r="P17" s="326"/>
      <c r="AC17" s="242" t="str">
        <f t="shared" si="6"/>
        <v>So</v>
      </c>
      <c r="AD17" s="242">
        <f t="shared" si="7"/>
        <v>1</v>
      </c>
      <c r="AE17" s="243">
        <f t="shared" si="12"/>
        <v>1</v>
      </c>
      <c r="AF17" s="243">
        <f>VLOOKUP(AC17,Varianten_Kombi!L:M,2,0)</f>
        <v>7</v>
      </c>
      <c r="AG17" s="244" t="str">
        <f t="shared" si="1"/>
        <v>117</v>
      </c>
      <c r="AH17" s="242">
        <f>VLOOKUP(AG17,Varianten_Kombi!$E$4:$G$143,3)</f>
        <v>0</v>
      </c>
      <c r="AI17" s="275">
        <f t="shared" si="2"/>
        <v>0</v>
      </c>
      <c r="AJ17" s="275">
        <f t="shared" si="3"/>
        <v>0</v>
      </c>
      <c r="AK17" s="276">
        <f t="shared" si="4"/>
        <v>0</v>
      </c>
      <c r="AL17" s="242">
        <f t="shared" si="5"/>
        <v>0</v>
      </c>
    </row>
    <row r="18" spans="1:38" ht="24" customHeight="1" x14ac:dyDescent="0.2">
      <c r="A18" s="145">
        <f>Kalender!B14</f>
        <v>44571</v>
      </c>
      <c r="B18" s="21" t="str">
        <f>Kalender!C14</f>
        <v>Mo</v>
      </c>
      <c r="C18" s="3">
        <v>1</v>
      </c>
      <c r="D18" s="14" t="str">
        <f t="shared" si="14"/>
        <v>AZ</v>
      </c>
      <c r="E18" s="278"/>
      <c r="F18" s="278"/>
      <c r="G18" s="278"/>
      <c r="H18" s="278"/>
      <c r="I18" s="278"/>
      <c r="J18" s="278"/>
      <c r="K18" s="185">
        <f t="shared" si="9"/>
        <v>0</v>
      </c>
      <c r="L18" s="41">
        <f t="shared" si="11"/>
        <v>0</v>
      </c>
      <c r="M18" s="242">
        <v>2</v>
      </c>
      <c r="O18" s="325"/>
      <c r="P18" s="326"/>
      <c r="AC18" s="242" t="str">
        <f t="shared" si="6"/>
        <v>Mo</v>
      </c>
      <c r="AD18" s="242">
        <f t="shared" si="7"/>
        <v>1</v>
      </c>
      <c r="AE18" s="243">
        <f>SUM($M$18)</f>
        <v>2</v>
      </c>
      <c r="AF18" s="243">
        <f>VLOOKUP(AC18,Varianten_Kombi!L:M,2,0)</f>
        <v>1</v>
      </c>
      <c r="AG18" s="244" t="str">
        <f t="shared" si="1"/>
        <v>121</v>
      </c>
      <c r="AH18" s="242">
        <f>VLOOKUP(AG18,Varianten_Kombi!$E$4:$G$143,3)</f>
        <v>0</v>
      </c>
      <c r="AI18" s="275">
        <f t="shared" si="2"/>
        <v>0</v>
      </c>
      <c r="AJ18" s="275">
        <f t="shared" si="3"/>
        <v>0</v>
      </c>
      <c r="AK18" s="276">
        <f t="shared" si="4"/>
        <v>0</v>
      </c>
      <c r="AL18" s="242">
        <f t="shared" si="5"/>
        <v>0</v>
      </c>
    </row>
    <row r="19" spans="1:38" ht="24" customHeight="1" x14ac:dyDescent="0.2">
      <c r="A19" s="145">
        <f>Kalender!B15</f>
        <v>44572</v>
      </c>
      <c r="B19" s="21" t="str">
        <f>Kalender!C15</f>
        <v>Di</v>
      </c>
      <c r="C19" s="3">
        <v>1</v>
      </c>
      <c r="D19" s="14" t="str">
        <f t="shared" si="14"/>
        <v>AZ</v>
      </c>
      <c r="E19" s="278"/>
      <c r="F19" s="278"/>
      <c r="G19" s="278"/>
      <c r="H19" s="278"/>
      <c r="I19" s="278"/>
      <c r="J19" s="278"/>
      <c r="K19" s="185">
        <f t="shared" si="9"/>
        <v>0</v>
      </c>
      <c r="L19" s="41">
        <f t="shared" si="11"/>
        <v>0</v>
      </c>
      <c r="M19" s="52"/>
      <c r="N19" s="279"/>
      <c r="O19" s="325"/>
      <c r="P19" s="326"/>
      <c r="AC19" s="242" t="str">
        <f t="shared" si="6"/>
        <v>Di</v>
      </c>
      <c r="AD19" s="242">
        <f t="shared" si="7"/>
        <v>1</v>
      </c>
      <c r="AE19" s="243">
        <f t="shared" ref="AE19:AE24" si="15">SUM($M$18)</f>
        <v>2</v>
      </c>
      <c r="AF19" s="243">
        <f>VLOOKUP(AC19,Varianten_Kombi!L:M,2,0)</f>
        <v>2</v>
      </c>
      <c r="AG19" s="244" t="str">
        <f t="shared" si="1"/>
        <v>122</v>
      </c>
      <c r="AH19" s="242">
        <f>VLOOKUP(AG19,Varianten_Kombi!$E$4:$G$143,3)</f>
        <v>0</v>
      </c>
      <c r="AI19" s="275">
        <f t="shared" si="2"/>
        <v>0</v>
      </c>
      <c r="AJ19" s="275">
        <f t="shared" si="3"/>
        <v>0</v>
      </c>
      <c r="AK19" s="276">
        <f t="shared" si="4"/>
        <v>0</v>
      </c>
      <c r="AL19" s="242">
        <f t="shared" si="5"/>
        <v>0</v>
      </c>
    </row>
    <row r="20" spans="1:38" ht="24" customHeight="1" x14ac:dyDescent="0.2">
      <c r="A20" s="145">
        <f>Kalender!B16</f>
        <v>44573</v>
      </c>
      <c r="B20" s="21" t="str">
        <f>Kalender!C16</f>
        <v>Mi</v>
      </c>
      <c r="C20" s="3">
        <v>1</v>
      </c>
      <c r="D20" s="14" t="str">
        <f t="shared" ref="D20" si="16">IF(C20=0,"arbeitsfreier Tag",IF(C20=1,"AZ",IF(C20=2,"gesetzl. Feiertag",IF(C20=3,"Tarifurlaub",IF(C20=4,"Sonderurlaub",IF(C20=5,"krank (Arbeitsunfähigkeit)",IF(C20=6,"Aus-/Weiterbildung/Dienstreise","Zeitausgleich")))))))</f>
        <v>AZ</v>
      </c>
      <c r="E20" s="278"/>
      <c r="F20" s="278"/>
      <c r="G20" s="278"/>
      <c r="H20" s="278"/>
      <c r="I20" s="278"/>
      <c r="J20" s="278"/>
      <c r="K20" s="185">
        <f t="shared" si="9"/>
        <v>0</v>
      </c>
      <c r="L20" s="41">
        <f t="shared" ref="L20" si="17">SUM(AH20)</f>
        <v>0</v>
      </c>
      <c r="N20" s="273"/>
      <c r="O20" s="325"/>
      <c r="P20" s="326"/>
      <c r="AC20" s="242" t="str">
        <f t="shared" si="6"/>
        <v>Mi</v>
      </c>
      <c r="AD20" s="242">
        <f t="shared" si="7"/>
        <v>1</v>
      </c>
      <c r="AE20" s="243">
        <f t="shared" si="15"/>
        <v>2</v>
      </c>
      <c r="AF20" s="243">
        <f>VLOOKUP(AC20,Varianten_Kombi!L:M,2,0)</f>
        <v>3</v>
      </c>
      <c r="AG20" s="244" t="str">
        <f t="shared" si="1"/>
        <v>123</v>
      </c>
      <c r="AH20" s="242">
        <f>VLOOKUP(AG20,Varianten_Kombi!$E$4:$G$143,3)</f>
        <v>0</v>
      </c>
      <c r="AI20" s="275">
        <f t="shared" si="2"/>
        <v>0</v>
      </c>
      <c r="AJ20" s="275">
        <f t="shared" si="3"/>
        <v>0</v>
      </c>
      <c r="AK20" s="276">
        <f t="shared" si="4"/>
        <v>0</v>
      </c>
      <c r="AL20" s="242">
        <f t="shared" si="5"/>
        <v>0</v>
      </c>
    </row>
    <row r="21" spans="1:38" ht="24" customHeight="1" x14ac:dyDescent="0.2">
      <c r="A21" s="145">
        <f>Kalender!B17</f>
        <v>44574</v>
      </c>
      <c r="B21" s="21" t="str">
        <f>Kalender!C17</f>
        <v>Do</v>
      </c>
      <c r="C21" s="3">
        <v>1</v>
      </c>
      <c r="D21" s="14" t="str">
        <f t="shared" ref="D21:D26" si="18">IF(C21=0,"arbeitsfreier Tag",IF(C21=1,"AZ",IF(C21=2,"gesetzl. Feiertag",IF(C21=3,"Tarifurlaub",IF(C21=4,"Sonderurlaub",IF(C21=5,"krank (Arbeitsunfähigkeit)",IF(C21=6,"Aus-/Weiterbildung/Dienstreise","Zeitausgleich")))))))</f>
        <v>AZ</v>
      </c>
      <c r="E21" s="278"/>
      <c r="F21" s="278"/>
      <c r="G21" s="278"/>
      <c r="H21" s="278"/>
      <c r="I21" s="278"/>
      <c r="J21" s="278"/>
      <c r="K21" s="185">
        <f t="shared" si="9"/>
        <v>0</v>
      </c>
      <c r="L21" s="41">
        <f t="shared" ref="L21:L26" si="19">SUM(AH21)</f>
        <v>0</v>
      </c>
      <c r="M21" s="76"/>
      <c r="N21" s="273"/>
      <c r="O21" s="325"/>
      <c r="P21" s="326"/>
      <c r="AC21" s="242" t="str">
        <f t="shared" si="6"/>
        <v>Do</v>
      </c>
      <c r="AD21" s="242">
        <f t="shared" si="7"/>
        <v>1</v>
      </c>
      <c r="AE21" s="243">
        <f t="shared" si="15"/>
        <v>2</v>
      </c>
      <c r="AF21" s="243">
        <f>VLOOKUP(AC21,Varianten_Kombi!L:M,2,0)</f>
        <v>4</v>
      </c>
      <c r="AG21" s="244" t="str">
        <f t="shared" si="1"/>
        <v>124</v>
      </c>
      <c r="AH21" s="242">
        <f>VLOOKUP(AG21,Varianten_Kombi!$E$4:$G$143,3)</f>
        <v>0</v>
      </c>
      <c r="AI21" s="275">
        <f t="shared" si="2"/>
        <v>0</v>
      </c>
      <c r="AJ21" s="275">
        <f t="shared" si="3"/>
        <v>0</v>
      </c>
      <c r="AK21" s="276">
        <f t="shared" si="4"/>
        <v>0</v>
      </c>
      <c r="AL21" s="242">
        <f t="shared" si="5"/>
        <v>0</v>
      </c>
    </row>
    <row r="22" spans="1:38" ht="24" customHeight="1" x14ac:dyDescent="0.2">
      <c r="A22" s="145">
        <f>Kalender!B18</f>
        <v>44575</v>
      </c>
      <c r="B22" s="21" t="str">
        <f>Kalender!C18</f>
        <v>Fr</v>
      </c>
      <c r="C22" s="3">
        <v>1</v>
      </c>
      <c r="D22" s="14" t="str">
        <f t="shared" si="18"/>
        <v>AZ</v>
      </c>
      <c r="E22" s="278"/>
      <c r="F22" s="278"/>
      <c r="G22" s="278"/>
      <c r="H22" s="278"/>
      <c r="I22" s="278"/>
      <c r="J22" s="278"/>
      <c r="K22" s="185">
        <f t="shared" si="9"/>
        <v>0</v>
      </c>
      <c r="L22" s="41">
        <f t="shared" si="19"/>
        <v>0</v>
      </c>
      <c r="O22" s="325"/>
      <c r="P22" s="326"/>
      <c r="R22" s="274"/>
      <c r="AC22" s="242" t="str">
        <f t="shared" si="6"/>
        <v>Fr</v>
      </c>
      <c r="AD22" s="242">
        <f t="shared" si="7"/>
        <v>1</v>
      </c>
      <c r="AE22" s="243">
        <f t="shared" si="15"/>
        <v>2</v>
      </c>
      <c r="AF22" s="243">
        <f>VLOOKUP(AC22,Varianten_Kombi!L:M,2,0)</f>
        <v>5</v>
      </c>
      <c r="AG22" s="244" t="str">
        <f t="shared" si="1"/>
        <v>125</v>
      </c>
      <c r="AH22" s="242">
        <f>VLOOKUP(AG22,Varianten_Kombi!$E$4:$G$143,3)</f>
        <v>0</v>
      </c>
      <c r="AI22" s="275">
        <f t="shared" si="2"/>
        <v>0</v>
      </c>
      <c r="AJ22" s="275">
        <f t="shared" si="3"/>
        <v>0</v>
      </c>
      <c r="AK22" s="276">
        <f t="shared" si="4"/>
        <v>0</v>
      </c>
      <c r="AL22" s="242">
        <f t="shared" si="5"/>
        <v>0</v>
      </c>
    </row>
    <row r="23" spans="1:38" ht="24" customHeight="1" x14ac:dyDescent="0.25">
      <c r="A23" s="145">
        <f>Kalender!B19</f>
        <v>44576</v>
      </c>
      <c r="B23" s="21" t="str">
        <f>Kalender!C19</f>
        <v>Sa</v>
      </c>
      <c r="C23" s="184">
        <v>0</v>
      </c>
      <c r="D23" s="15" t="str">
        <f t="shared" si="18"/>
        <v>arbeitsfreier Tag</v>
      </c>
      <c r="E23" s="277"/>
      <c r="F23" s="277"/>
      <c r="G23" s="277"/>
      <c r="H23" s="277"/>
      <c r="I23" s="277"/>
      <c r="J23" s="277"/>
      <c r="K23" s="186">
        <f t="shared" si="9"/>
        <v>0</v>
      </c>
      <c r="L23" s="48">
        <f t="shared" si="19"/>
        <v>0</v>
      </c>
      <c r="M23" s="199"/>
      <c r="N23" s="242"/>
      <c r="O23" s="325"/>
      <c r="P23" s="326"/>
      <c r="Q23" s="280"/>
      <c r="R23" s="274"/>
      <c r="AC23" s="242" t="str">
        <f t="shared" si="6"/>
        <v>Sa</v>
      </c>
      <c r="AD23" s="242">
        <f t="shared" si="7"/>
        <v>1</v>
      </c>
      <c r="AE23" s="243">
        <f t="shared" si="15"/>
        <v>2</v>
      </c>
      <c r="AF23" s="243">
        <f>VLOOKUP(AC23,Varianten_Kombi!L:M,2,0)</f>
        <v>6</v>
      </c>
      <c r="AG23" s="244" t="str">
        <f t="shared" si="1"/>
        <v>126</v>
      </c>
      <c r="AH23" s="242">
        <f>VLOOKUP(AG23,Varianten_Kombi!$E$4:$G$143,3)</f>
        <v>0</v>
      </c>
      <c r="AI23" s="275">
        <f t="shared" si="2"/>
        <v>0</v>
      </c>
      <c r="AJ23" s="275">
        <f t="shared" si="3"/>
        <v>0</v>
      </c>
      <c r="AK23" s="276">
        <f t="shared" si="4"/>
        <v>0</v>
      </c>
      <c r="AL23" s="242">
        <f t="shared" si="5"/>
        <v>0</v>
      </c>
    </row>
    <row r="24" spans="1:38" ht="24" customHeight="1" x14ac:dyDescent="0.2">
      <c r="A24" s="145">
        <f>Kalender!B20</f>
        <v>44577</v>
      </c>
      <c r="B24" s="21" t="str">
        <f>Kalender!C20</f>
        <v>So</v>
      </c>
      <c r="C24" s="184">
        <v>0</v>
      </c>
      <c r="D24" s="15" t="str">
        <f t="shared" si="18"/>
        <v>arbeitsfreier Tag</v>
      </c>
      <c r="E24" s="277"/>
      <c r="F24" s="277"/>
      <c r="G24" s="277"/>
      <c r="H24" s="277"/>
      <c r="I24" s="277"/>
      <c r="J24" s="277"/>
      <c r="K24" s="186">
        <f t="shared" si="9"/>
        <v>0</v>
      </c>
      <c r="L24" s="48">
        <f t="shared" si="19"/>
        <v>0</v>
      </c>
      <c r="M24" s="46">
        <f>SUM(K18:K24)</f>
        <v>0</v>
      </c>
      <c r="N24" s="169">
        <f>SUM(L18:L24)</f>
        <v>0</v>
      </c>
      <c r="O24" s="325"/>
      <c r="P24" s="326"/>
      <c r="AC24" s="242" t="str">
        <f t="shared" si="6"/>
        <v>So</v>
      </c>
      <c r="AD24" s="242">
        <f t="shared" si="7"/>
        <v>1</v>
      </c>
      <c r="AE24" s="243">
        <f t="shared" si="15"/>
        <v>2</v>
      </c>
      <c r="AF24" s="243">
        <f>VLOOKUP(AC24,Varianten_Kombi!L:M,2,0)</f>
        <v>7</v>
      </c>
      <c r="AG24" s="244" t="str">
        <f t="shared" si="1"/>
        <v>127</v>
      </c>
      <c r="AH24" s="242">
        <f>VLOOKUP(AG24,Varianten_Kombi!$E$4:$G$143,3)</f>
        <v>0</v>
      </c>
      <c r="AI24" s="275">
        <f t="shared" si="2"/>
        <v>0</v>
      </c>
      <c r="AJ24" s="275">
        <f t="shared" si="3"/>
        <v>0</v>
      </c>
      <c r="AK24" s="276">
        <f t="shared" si="4"/>
        <v>0</v>
      </c>
      <c r="AL24" s="242">
        <f t="shared" si="5"/>
        <v>0</v>
      </c>
    </row>
    <row r="25" spans="1:38" ht="24" customHeight="1" x14ac:dyDescent="0.2">
      <c r="A25" s="145">
        <f>Kalender!B21</f>
        <v>44578</v>
      </c>
      <c r="B25" s="21" t="str">
        <f>Kalender!C21</f>
        <v>Mo</v>
      </c>
      <c r="C25" s="3">
        <v>1</v>
      </c>
      <c r="D25" s="14" t="str">
        <f t="shared" si="18"/>
        <v>AZ</v>
      </c>
      <c r="E25" s="278"/>
      <c r="F25" s="278"/>
      <c r="G25" s="278"/>
      <c r="H25" s="278"/>
      <c r="I25" s="278"/>
      <c r="J25" s="278"/>
      <c r="K25" s="185">
        <f t="shared" si="9"/>
        <v>0</v>
      </c>
      <c r="L25" s="41">
        <f t="shared" si="19"/>
        <v>0</v>
      </c>
      <c r="M25" s="242">
        <v>3</v>
      </c>
      <c r="O25" s="325"/>
      <c r="P25" s="326"/>
      <c r="AC25" s="242" t="str">
        <f t="shared" si="6"/>
        <v>Mo</v>
      </c>
      <c r="AD25" s="242">
        <f t="shared" si="7"/>
        <v>1</v>
      </c>
      <c r="AE25" s="243">
        <f>SUM($M$25)</f>
        <v>3</v>
      </c>
      <c r="AF25" s="243">
        <f>VLOOKUP(AC25,Varianten_Kombi!L:M,2,0)</f>
        <v>1</v>
      </c>
      <c r="AG25" s="244" t="str">
        <f t="shared" si="1"/>
        <v>131</v>
      </c>
      <c r="AH25" s="242">
        <f>VLOOKUP(AG25,Varianten_Kombi!$E$4:$G$143,3)</f>
        <v>0</v>
      </c>
      <c r="AI25" s="275">
        <f t="shared" si="2"/>
        <v>0</v>
      </c>
      <c r="AJ25" s="275">
        <f t="shared" si="3"/>
        <v>0</v>
      </c>
      <c r="AK25" s="276">
        <f t="shared" si="4"/>
        <v>0</v>
      </c>
      <c r="AL25" s="242">
        <f t="shared" si="5"/>
        <v>0</v>
      </c>
    </row>
    <row r="26" spans="1:38" ht="24" customHeight="1" x14ac:dyDescent="0.2">
      <c r="A26" s="145">
        <f>Kalender!B22</f>
        <v>44579</v>
      </c>
      <c r="B26" s="21" t="str">
        <f>Kalender!C22</f>
        <v>Di</v>
      </c>
      <c r="C26" s="3">
        <v>1</v>
      </c>
      <c r="D26" s="14" t="str">
        <f t="shared" si="18"/>
        <v>AZ</v>
      </c>
      <c r="E26" s="278"/>
      <c r="F26" s="278"/>
      <c r="G26" s="278"/>
      <c r="H26" s="278"/>
      <c r="I26" s="278"/>
      <c r="J26" s="278"/>
      <c r="K26" s="185">
        <f t="shared" si="9"/>
        <v>0</v>
      </c>
      <c r="L26" s="41">
        <f t="shared" si="19"/>
        <v>0</v>
      </c>
      <c r="M26" s="52"/>
      <c r="O26" s="325"/>
      <c r="P26" s="326"/>
      <c r="AC26" s="242" t="str">
        <f t="shared" si="6"/>
        <v>Di</v>
      </c>
      <c r="AD26" s="242">
        <f t="shared" si="7"/>
        <v>1</v>
      </c>
      <c r="AE26" s="243">
        <f t="shared" ref="AE26:AE31" si="20">SUM($M$25)</f>
        <v>3</v>
      </c>
      <c r="AF26" s="243">
        <f>VLOOKUP(AC26,Varianten_Kombi!L:M,2,0)</f>
        <v>2</v>
      </c>
      <c r="AG26" s="244" t="str">
        <f t="shared" si="1"/>
        <v>132</v>
      </c>
      <c r="AH26" s="242">
        <f>VLOOKUP(AG26,Varianten_Kombi!$E$4:$G$143,3)</f>
        <v>0</v>
      </c>
      <c r="AI26" s="275">
        <f t="shared" si="2"/>
        <v>0</v>
      </c>
      <c r="AJ26" s="275">
        <f t="shared" si="3"/>
        <v>0</v>
      </c>
      <c r="AK26" s="276">
        <f t="shared" si="4"/>
        <v>0</v>
      </c>
      <c r="AL26" s="242">
        <f t="shared" si="5"/>
        <v>0</v>
      </c>
    </row>
    <row r="27" spans="1:38" ht="24" customHeight="1" x14ac:dyDescent="0.2">
      <c r="A27" s="145">
        <f>Kalender!B23</f>
        <v>44580</v>
      </c>
      <c r="B27" s="21" t="str">
        <f>Kalender!C23</f>
        <v>Mi</v>
      </c>
      <c r="C27" s="3">
        <v>1</v>
      </c>
      <c r="D27" s="14" t="str">
        <f t="shared" ref="D27" si="21">IF(C27=0,"arbeitsfreier Tag",IF(C27=1,"AZ",IF(C27=2,"gesetzl. Feiertag",IF(C27=3,"Tarifurlaub",IF(C27=4,"Sonderurlaub",IF(C27=5,"krank (Arbeitsunfähigkeit)",IF(C27=6,"Aus-/Weiterbildung/Dienstreise","Zeitausgleich")))))))</f>
        <v>AZ</v>
      </c>
      <c r="E27" s="278"/>
      <c r="F27" s="278"/>
      <c r="G27" s="278"/>
      <c r="H27" s="278"/>
      <c r="I27" s="278"/>
      <c r="J27" s="278"/>
      <c r="K27" s="185">
        <f t="shared" si="9"/>
        <v>0</v>
      </c>
      <c r="L27" s="41">
        <f t="shared" ref="L27" si="22">SUM(AH27)</f>
        <v>0</v>
      </c>
      <c r="N27" s="273"/>
      <c r="O27" s="325"/>
      <c r="P27" s="326"/>
      <c r="AC27" s="242" t="str">
        <f t="shared" si="6"/>
        <v>Mi</v>
      </c>
      <c r="AD27" s="242">
        <f t="shared" si="7"/>
        <v>1</v>
      </c>
      <c r="AE27" s="243">
        <f t="shared" si="20"/>
        <v>3</v>
      </c>
      <c r="AF27" s="243">
        <f>VLOOKUP(AC27,Varianten_Kombi!L:M,2,0)</f>
        <v>3</v>
      </c>
      <c r="AG27" s="244" t="str">
        <f t="shared" si="1"/>
        <v>133</v>
      </c>
      <c r="AH27" s="242">
        <f>VLOOKUP(AG27,Varianten_Kombi!$E$4:$G$143,3)</f>
        <v>0</v>
      </c>
      <c r="AI27" s="275">
        <f t="shared" si="2"/>
        <v>0</v>
      </c>
      <c r="AJ27" s="275">
        <f t="shared" si="3"/>
        <v>0</v>
      </c>
      <c r="AK27" s="276">
        <f t="shared" si="4"/>
        <v>0</v>
      </c>
      <c r="AL27" s="242">
        <f t="shared" si="5"/>
        <v>0</v>
      </c>
    </row>
    <row r="28" spans="1:38" ht="24" customHeight="1" x14ac:dyDescent="0.2">
      <c r="A28" s="145">
        <f>Kalender!B24</f>
        <v>44581</v>
      </c>
      <c r="B28" s="21" t="str">
        <f>Kalender!C24</f>
        <v>Do</v>
      </c>
      <c r="C28" s="3">
        <v>1</v>
      </c>
      <c r="D28" s="14" t="str">
        <f t="shared" ref="D28:D33" si="23">IF(C28=0,"arbeitsfreier Tag",IF(C28=1,"AZ",IF(C28=2,"gesetzl. Feiertag",IF(C28=3,"Tarifurlaub",IF(C28=4,"Sonderurlaub",IF(C28=5,"krank (Arbeitsunfähigkeit)",IF(C28=6,"Aus-/Weiterbildung/Dienstreise","Zeitausgleich")))))))</f>
        <v>AZ</v>
      </c>
      <c r="E28" s="278"/>
      <c r="F28" s="278"/>
      <c r="G28" s="278"/>
      <c r="H28" s="278"/>
      <c r="I28" s="278"/>
      <c r="J28" s="278"/>
      <c r="K28" s="185">
        <f t="shared" si="9"/>
        <v>0</v>
      </c>
      <c r="L28" s="41">
        <f t="shared" ref="L28:L33" si="24">SUM(AH28)</f>
        <v>0</v>
      </c>
      <c r="M28" s="76"/>
      <c r="N28" s="273"/>
      <c r="O28" s="325"/>
      <c r="P28" s="326"/>
      <c r="AC28" s="242" t="str">
        <f t="shared" si="6"/>
        <v>Do</v>
      </c>
      <c r="AD28" s="242">
        <f t="shared" si="7"/>
        <v>1</v>
      </c>
      <c r="AE28" s="243">
        <f t="shared" si="20"/>
        <v>3</v>
      </c>
      <c r="AF28" s="243">
        <f>VLOOKUP(AC28,Varianten_Kombi!L:M,2,0)</f>
        <v>4</v>
      </c>
      <c r="AG28" s="244" t="str">
        <f t="shared" si="1"/>
        <v>134</v>
      </c>
      <c r="AH28" s="242">
        <f>VLOOKUP(AG28,Varianten_Kombi!$E$4:$G$143,3)</f>
        <v>0</v>
      </c>
      <c r="AI28" s="275">
        <f t="shared" si="2"/>
        <v>0</v>
      </c>
      <c r="AJ28" s="275">
        <f t="shared" si="3"/>
        <v>0</v>
      </c>
      <c r="AK28" s="276">
        <f t="shared" si="4"/>
        <v>0</v>
      </c>
      <c r="AL28" s="242">
        <f t="shared" si="5"/>
        <v>0</v>
      </c>
    </row>
    <row r="29" spans="1:38" ht="24" customHeight="1" x14ac:dyDescent="0.2">
      <c r="A29" s="145">
        <f>Kalender!B25</f>
        <v>44582</v>
      </c>
      <c r="B29" s="21" t="str">
        <f>Kalender!C25</f>
        <v>Fr</v>
      </c>
      <c r="C29" s="3">
        <v>1</v>
      </c>
      <c r="D29" s="14" t="str">
        <f t="shared" si="23"/>
        <v>AZ</v>
      </c>
      <c r="E29" s="278"/>
      <c r="F29" s="278"/>
      <c r="G29" s="278"/>
      <c r="H29" s="278"/>
      <c r="I29" s="278"/>
      <c r="J29" s="278"/>
      <c r="K29" s="185">
        <f t="shared" si="9"/>
        <v>0</v>
      </c>
      <c r="L29" s="41">
        <f t="shared" si="24"/>
        <v>0</v>
      </c>
      <c r="O29" s="325"/>
      <c r="P29" s="326"/>
      <c r="AC29" s="242" t="str">
        <f t="shared" si="6"/>
        <v>Fr</v>
      </c>
      <c r="AD29" s="242">
        <f t="shared" si="7"/>
        <v>1</v>
      </c>
      <c r="AE29" s="243">
        <f t="shared" si="20"/>
        <v>3</v>
      </c>
      <c r="AF29" s="243">
        <f>VLOOKUP(AC29,Varianten_Kombi!L:M,2,0)</f>
        <v>5</v>
      </c>
      <c r="AG29" s="244" t="str">
        <f t="shared" si="1"/>
        <v>135</v>
      </c>
      <c r="AH29" s="242">
        <f>VLOOKUP(AG29,Varianten_Kombi!$E$4:$G$143,3)</f>
        <v>0</v>
      </c>
      <c r="AI29" s="275">
        <f t="shared" si="2"/>
        <v>0</v>
      </c>
      <c r="AJ29" s="275">
        <f t="shared" si="3"/>
        <v>0</v>
      </c>
      <c r="AK29" s="276">
        <f t="shared" si="4"/>
        <v>0</v>
      </c>
      <c r="AL29" s="242">
        <f t="shared" si="5"/>
        <v>0</v>
      </c>
    </row>
    <row r="30" spans="1:38" ht="24" customHeight="1" x14ac:dyDescent="0.2">
      <c r="A30" s="145">
        <f>Kalender!B26</f>
        <v>44583</v>
      </c>
      <c r="B30" s="21" t="str">
        <f>Kalender!C26</f>
        <v>Sa</v>
      </c>
      <c r="C30" s="184">
        <v>0</v>
      </c>
      <c r="D30" s="15" t="str">
        <f t="shared" si="23"/>
        <v>arbeitsfreier Tag</v>
      </c>
      <c r="E30" s="277"/>
      <c r="F30" s="277"/>
      <c r="G30" s="277"/>
      <c r="H30" s="277"/>
      <c r="I30" s="277"/>
      <c r="J30" s="277"/>
      <c r="K30" s="186">
        <f t="shared" si="9"/>
        <v>0</v>
      </c>
      <c r="L30" s="48">
        <f t="shared" si="24"/>
        <v>0</v>
      </c>
      <c r="O30" s="325"/>
      <c r="P30" s="326"/>
      <c r="AC30" s="242" t="str">
        <f t="shared" si="6"/>
        <v>Sa</v>
      </c>
      <c r="AD30" s="242">
        <f t="shared" si="7"/>
        <v>1</v>
      </c>
      <c r="AE30" s="243">
        <f t="shared" si="20"/>
        <v>3</v>
      </c>
      <c r="AF30" s="243">
        <f>VLOOKUP(AC30,Varianten_Kombi!L:M,2,0)</f>
        <v>6</v>
      </c>
      <c r="AG30" s="244" t="str">
        <f t="shared" si="1"/>
        <v>136</v>
      </c>
      <c r="AH30" s="242">
        <f>VLOOKUP(AG30,Varianten_Kombi!$E$4:$G$143,3)</f>
        <v>0</v>
      </c>
      <c r="AI30" s="275">
        <f t="shared" si="2"/>
        <v>0</v>
      </c>
      <c r="AJ30" s="275">
        <f t="shared" si="3"/>
        <v>0</v>
      </c>
      <c r="AK30" s="276">
        <f t="shared" si="4"/>
        <v>0</v>
      </c>
      <c r="AL30" s="242">
        <f t="shared" si="5"/>
        <v>0</v>
      </c>
    </row>
    <row r="31" spans="1:38" ht="24" customHeight="1" x14ac:dyDescent="0.2">
      <c r="A31" s="145">
        <f>Kalender!B27</f>
        <v>44584</v>
      </c>
      <c r="B31" s="21" t="str">
        <f>Kalender!C27</f>
        <v>So</v>
      </c>
      <c r="C31" s="184">
        <v>0</v>
      </c>
      <c r="D31" s="15" t="str">
        <f t="shared" si="23"/>
        <v>arbeitsfreier Tag</v>
      </c>
      <c r="E31" s="277"/>
      <c r="F31" s="277"/>
      <c r="G31" s="277"/>
      <c r="H31" s="277"/>
      <c r="I31" s="277"/>
      <c r="J31" s="277"/>
      <c r="K31" s="186">
        <f t="shared" si="9"/>
        <v>0</v>
      </c>
      <c r="L31" s="48">
        <f t="shared" si="24"/>
        <v>0</v>
      </c>
      <c r="M31" s="46">
        <f>SUM(K25:K31)</f>
        <v>0</v>
      </c>
      <c r="N31" s="169">
        <f>SUM(L25:L31)</f>
        <v>0</v>
      </c>
      <c r="O31" s="325"/>
      <c r="P31" s="326"/>
      <c r="Q31" s="281"/>
      <c r="AC31" s="242" t="str">
        <f t="shared" si="6"/>
        <v>So</v>
      </c>
      <c r="AD31" s="242">
        <f t="shared" si="7"/>
        <v>1</v>
      </c>
      <c r="AE31" s="243">
        <f t="shared" si="20"/>
        <v>3</v>
      </c>
      <c r="AF31" s="243">
        <f>VLOOKUP(AC31,Varianten_Kombi!L:M,2,0)</f>
        <v>7</v>
      </c>
      <c r="AG31" s="244" t="str">
        <f t="shared" si="1"/>
        <v>137</v>
      </c>
      <c r="AH31" s="242">
        <f>VLOOKUP(AG31,Varianten_Kombi!$E$4:$G$143,3)</f>
        <v>0</v>
      </c>
      <c r="AI31" s="275">
        <f t="shared" si="2"/>
        <v>0</v>
      </c>
      <c r="AJ31" s="275">
        <f t="shared" si="3"/>
        <v>0</v>
      </c>
      <c r="AK31" s="276">
        <f t="shared" si="4"/>
        <v>0</v>
      </c>
      <c r="AL31" s="242">
        <f t="shared" si="5"/>
        <v>0</v>
      </c>
    </row>
    <row r="32" spans="1:38" ht="24" customHeight="1" x14ac:dyDescent="0.2">
      <c r="A32" s="145">
        <f>Kalender!B28</f>
        <v>44585</v>
      </c>
      <c r="B32" s="21" t="str">
        <f>Kalender!C28</f>
        <v>Mo</v>
      </c>
      <c r="C32" s="3">
        <v>1</v>
      </c>
      <c r="D32" s="14" t="str">
        <f t="shared" si="23"/>
        <v>AZ</v>
      </c>
      <c r="E32" s="278"/>
      <c r="F32" s="278"/>
      <c r="G32" s="278"/>
      <c r="H32" s="278"/>
      <c r="I32" s="278"/>
      <c r="J32" s="278"/>
      <c r="K32" s="185">
        <f t="shared" si="9"/>
        <v>0</v>
      </c>
      <c r="L32" s="41">
        <f t="shared" si="24"/>
        <v>0</v>
      </c>
      <c r="M32" s="242">
        <v>4</v>
      </c>
      <c r="O32" s="325"/>
      <c r="P32" s="326"/>
      <c r="AC32" s="242" t="str">
        <f t="shared" si="6"/>
        <v>Mo</v>
      </c>
      <c r="AD32" s="242">
        <f t="shared" si="7"/>
        <v>1</v>
      </c>
      <c r="AE32" s="243">
        <f>SUM($M$32)</f>
        <v>4</v>
      </c>
      <c r="AF32" s="243">
        <f>VLOOKUP(AC32,Varianten_Kombi!L:M,2,0)</f>
        <v>1</v>
      </c>
      <c r="AG32" s="244" t="str">
        <f t="shared" si="1"/>
        <v>141</v>
      </c>
      <c r="AH32" s="242">
        <f>VLOOKUP(AG32,Varianten_Kombi!$E$4:$G$143,3)</f>
        <v>0</v>
      </c>
      <c r="AI32" s="275">
        <f t="shared" si="2"/>
        <v>0</v>
      </c>
      <c r="AJ32" s="275">
        <f t="shared" si="3"/>
        <v>0</v>
      </c>
      <c r="AK32" s="276">
        <f t="shared" si="4"/>
        <v>0</v>
      </c>
      <c r="AL32" s="242">
        <f t="shared" si="5"/>
        <v>0</v>
      </c>
    </row>
    <row r="33" spans="1:38" ht="24" customHeight="1" x14ac:dyDescent="0.2">
      <c r="A33" s="145">
        <f>Kalender!B29</f>
        <v>44586</v>
      </c>
      <c r="B33" s="21" t="str">
        <f>Kalender!C29</f>
        <v>Di</v>
      </c>
      <c r="C33" s="3">
        <v>1</v>
      </c>
      <c r="D33" s="14" t="str">
        <f t="shared" si="23"/>
        <v>AZ</v>
      </c>
      <c r="E33" s="278"/>
      <c r="F33" s="278"/>
      <c r="G33" s="278"/>
      <c r="H33" s="278"/>
      <c r="I33" s="278"/>
      <c r="J33" s="278"/>
      <c r="K33" s="185">
        <f t="shared" si="9"/>
        <v>0</v>
      </c>
      <c r="L33" s="41">
        <f t="shared" si="24"/>
        <v>0</v>
      </c>
      <c r="M33" s="52"/>
      <c r="O33" s="325"/>
      <c r="P33" s="326"/>
      <c r="AC33" s="242" t="str">
        <f t="shared" si="6"/>
        <v>Di</v>
      </c>
      <c r="AD33" s="243">
        <f>SUM($M$4)</f>
        <v>1</v>
      </c>
      <c r="AE33" s="243">
        <f t="shared" ref="AE33:AE38" si="25">SUM($M$32)</f>
        <v>4</v>
      </c>
      <c r="AF33" s="243">
        <f>VLOOKUP(AC33,Varianten_Kombi!L:M,2,0)</f>
        <v>2</v>
      </c>
      <c r="AG33" s="244" t="str">
        <f t="shared" si="1"/>
        <v>142</v>
      </c>
      <c r="AH33" s="242">
        <f>VLOOKUP(AG33,Varianten_Kombi!$E$4:$G$143,3)</f>
        <v>0</v>
      </c>
      <c r="AI33" s="275">
        <f t="shared" si="2"/>
        <v>0</v>
      </c>
      <c r="AJ33" s="275">
        <f t="shared" si="3"/>
        <v>0</v>
      </c>
      <c r="AK33" s="276">
        <f t="shared" si="4"/>
        <v>0</v>
      </c>
      <c r="AL33" s="242">
        <f t="shared" si="5"/>
        <v>0</v>
      </c>
    </row>
    <row r="34" spans="1:38" ht="24" customHeight="1" x14ac:dyDescent="0.2">
      <c r="A34" s="145">
        <f>Kalender!B30</f>
        <v>44587</v>
      </c>
      <c r="B34" s="21" t="str">
        <f>Kalender!C30</f>
        <v>Mi</v>
      </c>
      <c r="C34" s="3">
        <v>1</v>
      </c>
      <c r="D34" s="14" t="str">
        <f t="shared" ref="D34" si="26">IF(C34=0,"arbeitsfreier Tag",IF(C34=1,"AZ",IF(C34=2,"gesetzl. Feiertag",IF(C34=3,"Tarifurlaub",IF(C34=4,"Sonderurlaub",IF(C34=5,"krank (Arbeitsunfähigkeit)",IF(C34=6,"Aus-/Weiterbildung/Dienstreise","Zeitausgleich")))))))</f>
        <v>AZ</v>
      </c>
      <c r="E34" s="278"/>
      <c r="F34" s="278"/>
      <c r="G34" s="278"/>
      <c r="H34" s="278"/>
      <c r="I34" s="278"/>
      <c r="J34" s="278"/>
      <c r="K34" s="185">
        <f t="shared" si="9"/>
        <v>0</v>
      </c>
      <c r="L34" s="41">
        <f t="shared" ref="L34" si="27">SUM(AH34)</f>
        <v>0</v>
      </c>
      <c r="N34" s="273"/>
      <c r="O34" s="325"/>
      <c r="P34" s="326"/>
      <c r="AC34" s="242" t="str">
        <f t="shared" si="6"/>
        <v>Mi</v>
      </c>
      <c r="AD34" s="242">
        <f t="shared" si="7"/>
        <v>1</v>
      </c>
      <c r="AE34" s="243">
        <f t="shared" si="25"/>
        <v>4</v>
      </c>
      <c r="AF34" s="243">
        <f>VLOOKUP(AC34,Varianten_Kombi!L:M,2,0)</f>
        <v>3</v>
      </c>
      <c r="AG34" s="244" t="str">
        <f t="shared" si="1"/>
        <v>143</v>
      </c>
      <c r="AH34" s="242">
        <f>VLOOKUP(AG34,Varianten_Kombi!$E$4:$G$143,3)</f>
        <v>0</v>
      </c>
      <c r="AI34" s="275">
        <f t="shared" si="2"/>
        <v>0</v>
      </c>
      <c r="AJ34" s="275">
        <f t="shared" si="3"/>
        <v>0</v>
      </c>
      <c r="AK34" s="276">
        <f t="shared" si="4"/>
        <v>0</v>
      </c>
      <c r="AL34" s="242">
        <f t="shared" si="5"/>
        <v>0</v>
      </c>
    </row>
    <row r="35" spans="1:38" ht="24" customHeight="1" x14ac:dyDescent="0.2">
      <c r="A35" s="145">
        <f>Kalender!B31</f>
        <v>44588</v>
      </c>
      <c r="B35" s="21" t="str">
        <f>Kalender!C31</f>
        <v>Do</v>
      </c>
      <c r="C35" s="3">
        <v>1</v>
      </c>
      <c r="D35" s="14" t="str">
        <f>IF(C35=0,"arbeitsfreier Tag",IF(C35=1,"AZ",IF(C35=2,"gesetzl. Feiertag",IF(C35=3,"Tarifurlaub",IF(C35=4,"Sonderurlaub",IF(C35=5,"krank (Arbeitsunfähigkeit)",IF(C35=6,"Aus-/Weiterbildung/Dienstreise","Zeitausgleich")))))))</f>
        <v>AZ</v>
      </c>
      <c r="E35" s="278"/>
      <c r="F35" s="278"/>
      <c r="G35" s="278"/>
      <c r="H35" s="278"/>
      <c r="I35" s="278"/>
      <c r="J35" s="278"/>
      <c r="K35" s="185">
        <f t="shared" si="9"/>
        <v>0</v>
      </c>
      <c r="L35" s="41">
        <f>SUM(AH35)</f>
        <v>0</v>
      </c>
      <c r="M35" s="76"/>
      <c r="N35" s="273"/>
      <c r="O35" s="325"/>
      <c r="P35" s="326"/>
      <c r="AC35" s="242" t="str">
        <f t="shared" si="6"/>
        <v>Do</v>
      </c>
      <c r="AD35" s="242">
        <f t="shared" si="7"/>
        <v>1</v>
      </c>
      <c r="AE35" s="243">
        <f t="shared" si="25"/>
        <v>4</v>
      </c>
      <c r="AF35" s="243">
        <f>VLOOKUP(AC35,Varianten_Kombi!L:M,2,0)</f>
        <v>4</v>
      </c>
      <c r="AG35" s="244" t="str">
        <f t="shared" si="1"/>
        <v>144</v>
      </c>
      <c r="AH35" s="242">
        <f>VLOOKUP(AG35,Varianten_Kombi!$E$4:$G$143,3)</f>
        <v>0</v>
      </c>
      <c r="AI35" s="275">
        <f t="shared" si="2"/>
        <v>0</v>
      </c>
      <c r="AJ35" s="275">
        <f t="shared" si="3"/>
        <v>0</v>
      </c>
      <c r="AK35" s="276">
        <f t="shared" si="4"/>
        <v>0</v>
      </c>
      <c r="AL35" s="242">
        <f t="shared" si="5"/>
        <v>0</v>
      </c>
    </row>
    <row r="36" spans="1:38" ht="24" customHeight="1" x14ac:dyDescent="0.2">
      <c r="A36" s="145">
        <f>Kalender!B32</f>
        <v>44589</v>
      </c>
      <c r="B36" s="21" t="str">
        <f>Kalender!C32</f>
        <v>Fr</v>
      </c>
      <c r="C36" s="3">
        <v>1</v>
      </c>
      <c r="D36" s="14" t="str">
        <f>IF(C36=0,"arbeitsfreier Tag",IF(C36=1,"AZ",IF(C36=2,"gesetzl. Feiertag",IF(C36=3,"Tarifurlaub",IF(C36=4,"Sonderurlaub",IF(C36=5,"krank (Arbeitsunfähigkeit)",IF(C36=6,"Aus-/Weiterbildung/Dienstreise","Zeitausgleich")))))))</f>
        <v>AZ</v>
      </c>
      <c r="E36" s="278"/>
      <c r="F36" s="278"/>
      <c r="G36" s="278"/>
      <c r="H36" s="278"/>
      <c r="I36" s="278"/>
      <c r="J36" s="278"/>
      <c r="K36" s="185">
        <f t="shared" si="9"/>
        <v>0</v>
      </c>
      <c r="L36" s="41">
        <f>SUM(AH36)</f>
        <v>0</v>
      </c>
      <c r="N36" s="242"/>
      <c r="O36" s="325"/>
      <c r="P36" s="326"/>
      <c r="AC36" s="242" t="str">
        <f t="shared" si="6"/>
        <v>Fr</v>
      </c>
      <c r="AD36" s="242">
        <f t="shared" si="7"/>
        <v>1</v>
      </c>
      <c r="AE36" s="243">
        <f t="shared" si="25"/>
        <v>4</v>
      </c>
      <c r="AF36" s="243">
        <f>VLOOKUP(AC36,Varianten_Kombi!L:M,2,0)</f>
        <v>5</v>
      </c>
      <c r="AG36" s="244" t="str">
        <f t="shared" si="1"/>
        <v>145</v>
      </c>
      <c r="AH36" s="242">
        <f>VLOOKUP(AG36,Varianten_Kombi!$E$4:$G$143,3)</f>
        <v>0</v>
      </c>
      <c r="AI36" s="275">
        <f t="shared" si="2"/>
        <v>0</v>
      </c>
      <c r="AJ36" s="275">
        <f t="shared" si="3"/>
        <v>0</v>
      </c>
      <c r="AK36" s="276">
        <f t="shared" si="4"/>
        <v>0</v>
      </c>
      <c r="AL36" s="242">
        <f t="shared" si="5"/>
        <v>0</v>
      </c>
    </row>
    <row r="37" spans="1:38" ht="24" customHeight="1" x14ac:dyDescent="0.2">
      <c r="A37" s="145">
        <f>Kalender!B33</f>
        <v>44590</v>
      </c>
      <c r="B37" s="21" t="str">
        <f>Kalender!C33</f>
        <v>Sa</v>
      </c>
      <c r="C37" s="184">
        <v>0</v>
      </c>
      <c r="D37" s="15" t="str">
        <f>IF(C37=0,"arbeitsfreier Tag",IF(C37=1,"AZ",IF(C37=2,"gesetzl. Feiertag",IF(C37=3,"Tarifurlaub",IF(C37=4,"Sonderurlaub",IF(C37=5,"krank (Arbeitsunfähigkeit)",IF(C37=6,"Aus-/Weiterbildung/Dienstreise","Zeitausgleich")))))))</f>
        <v>arbeitsfreier Tag</v>
      </c>
      <c r="E37" s="277"/>
      <c r="F37" s="277"/>
      <c r="G37" s="277"/>
      <c r="H37" s="277"/>
      <c r="I37" s="277"/>
      <c r="J37" s="277"/>
      <c r="K37" s="186">
        <f t="shared" si="9"/>
        <v>0</v>
      </c>
      <c r="L37" s="48">
        <f>SUM(AH37)</f>
        <v>0</v>
      </c>
      <c r="O37" s="325"/>
      <c r="P37" s="326"/>
      <c r="AC37" s="242" t="str">
        <f t="shared" si="6"/>
        <v>Sa</v>
      </c>
      <c r="AD37" s="242">
        <f t="shared" si="7"/>
        <v>1</v>
      </c>
      <c r="AE37" s="243">
        <f t="shared" si="25"/>
        <v>4</v>
      </c>
      <c r="AF37" s="243">
        <f>VLOOKUP(AC37,Varianten_Kombi!L:M,2,0)</f>
        <v>6</v>
      </c>
      <c r="AG37" s="244" t="str">
        <f t="shared" si="1"/>
        <v>146</v>
      </c>
      <c r="AH37" s="242">
        <f>VLOOKUP(AG37,Varianten_Kombi!$E$4:$G$143,3)</f>
        <v>0</v>
      </c>
      <c r="AI37" s="275">
        <f t="shared" si="2"/>
        <v>0</v>
      </c>
      <c r="AJ37" s="275">
        <f t="shared" si="3"/>
        <v>0</v>
      </c>
      <c r="AK37" s="276">
        <f t="shared" si="4"/>
        <v>0</v>
      </c>
      <c r="AL37" s="242">
        <f t="shared" si="5"/>
        <v>0</v>
      </c>
    </row>
    <row r="38" spans="1:38" ht="24" customHeight="1" x14ac:dyDescent="0.2">
      <c r="A38" s="145">
        <f>Kalender!B34</f>
        <v>44591</v>
      </c>
      <c r="B38" s="21" t="str">
        <f>Kalender!C34</f>
        <v>So</v>
      </c>
      <c r="C38" s="184">
        <v>0</v>
      </c>
      <c r="D38" s="15" t="str">
        <f>IF(C38=0,"arbeitsfreier Tag",IF(C38=1,"AZ",IF(C38=2,"gesetzl. Feiertag",IF(C38=3,"Tarifurlaub",IF(C38=4,"Sonderurlaub",IF(C38=5,"krank (Arbeitsunfähigkeit)",IF(C38=6,"Aus-/Weiterbildung/Dienstreise","Zeitausgleich")))))))</f>
        <v>arbeitsfreier Tag</v>
      </c>
      <c r="E38" s="277"/>
      <c r="F38" s="277"/>
      <c r="G38" s="277"/>
      <c r="H38" s="277"/>
      <c r="I38" s="277"/>
      <c r="J38" s="277"/>
      <c r="K38" s="186">
        <f t="shared" si="9"/>
        <v>0</v>
      </c>
      <c r="L38" s="48">
        <f>SUM(AH38)</f>
        <v>0</v>
      </c>
      <c r="M38" s="46">
        <f>SUM(K32:K38)</f>
        <v>0</v>
      </c>
      <c r="N38" s="169">
        <f>SUM(L32:L38)</f>
        <v>0</v>
      </c>
      <c r="O38" s="325"/>
      <c r="P38" s="326"/>
      <c r="Q38" s="281"/>
      <c r="AC38" s="242" t="str">
        <f t="shared" si="6"/>
        <v>So</v>
      </c>
      <c r="AD38" s="242">
        <f t="shared" si="7"/>
        <v>1</v>
      </c>
      <c r="AE38" s="243">
        <f t="shared" si="25"/>
        <v>4</v>
      </c>
      <c r="AF38" s="243">
        <f>VLOOKUP(AC38,Varianten_Kombi!L:M,2,0)</f>
        <v>7</v>
      </c>
      <c r="AG38" s="244" t="str">
        <f t="shared" si="1"/>
        <v>147</v>
      </c>
      <c r="AH38" s="242">
        <f>VLOOKUP(AG38,Varianten_Kombi!$E$4:$G$143,3)</f>
        <v>0</v>
      </c>
      <c r="AI38" s="275">
        <f t="shared" si="2"/>
        <v>0</v>
      </c>
      <c r="AJ38" s="275">
        <f t="shared" si="3"/>
        <v>0</v>
      </c>
      <c r="AK38" s="276">
        <f t="shared" si="4"/>
        <v>0</v>
      </c>
      <c r="AL38" s="242">
        <f t="shared" si="5"/>
        <v>0</v>
      </c>
    </row>
    <row r="39" spans="1:38" ht="24" customHeight="1" x14ac:dyDescent="0.2">
      <c r="A39" s="145">
        <f>Kalender!B35</f>
        <v>44592</v>
      </c>
      <c r="B39" s="21" t="str">
        <f>Kalender!C35</f>
        <v>Mo</v>
      </c>
      <c r="C39" s="3">
        <v>1</v>
      </c>
      <c r="D39" s="14" t="str">
        <f>IF(C39=0,"arbeitsfreier Tag",IF(C39=1,"AZ",IF(C39=2,"gesetzl. Feiertag",IF(C39=3,"Tarifurlaub",IF(C39=4,"Sonderurlaub",IF(C39=5,"krank (Arbeitsunfähigkeit)",IF(C39=6,"Aus-/Weiterbildung/Dienstreise","Zeitausgleich")))))))</f>
        <v>AZ</v>
      </c>
      <c r="E39" s="278"/>
      <c r="F39" s="278"/>
      <c r="G39" s="278"/>
      <c r="H39" s="278"/>
      <c r="I39" s="278"/>
      <c r="J39" s="278"/>
      <c r="K39" s="185">
        <f t="shared" si="9"/>
        <v>0</v>
      </c>
      <c r="L39" s="41">
        <f>SUM(AH39)</f>
        <v>0</v>
      </c>
      <c r="M39" s="52">
        <v>5</v>
      </c>
      <c r="O39" s="327"/>
      <c r="P39" s="328"/>
      <c r="AC39" s="242" t="str">
        <f t="shared" si="6"/>
        <v>Mo</v>
      </c>
      <c r="AD39" s="242">
        <f t="shared" si="7"/>
        <v>1</v>
      </c>
      <c r="AE39" s="243">
        <f>SUM($M$39)</f>
        <v>5</v>
      </c>
      <c r="AF39" s="243">
        <f>VLOOKUP(AC39,Varianten_Kombi!L:M,2,0)</f>
        <v>1</v>
      </c>
      <c r="AG39" s="244" t="str">
        <f t="shared" si="1"/>
        <v>151</v>
      </c>
      <c r="AH39" s="242">
        <f>VLOOKUP(AG39,Varianten_Kombi!$E$4:$G$143,3)</f>
        <v>0</v>
      </c>
      <c r="AI39" s="275">
        <f t="shared" si="2"/>
        <v>0</v>
      </c>
      <c r="AJ39" s="275">
        <f t="shared" si="3"/>
        <v>0</v>
      </c>
      <c r="AK39" s="276">
        <f t="shared" si="4"/>
        <v>0</v>
      </c>
      <c r="AL39" s="242">
        <f t="shared" si="5"/>
        <v>0</v>
      </c>
    </row>
    <row r="40" spans="1:38" ht="21.75" customHeight="1" x14ac:dyDescent="0.2">
      <c r="M40" s="46">
        <f>SUM(K39:K39)</f>
        <v>0</v>
      </c>
      <c r="N40" s="41">
        <f>SUM(L39:L39)</f>
        <v>0</v>
      </c>
    </row>
    <row r="47" spans="1:38" ht="24" customHeight="1" thickBot="1" x14ac:dyDescent="0.25">
      <c r="A47" s="282"/>
      <c r="B47" s="281"/>
      <c r="C47" s="197"/>
      <c r="D47" s="198"/>
      <c r="E47" s="198"/>
      <c r="F47" s="199"/>
      <c r="G47" s="199"/>
      <c r="H47" s="199"/>
      <c r="I47" s="199"/>
      <c r="J47" s="199"/>
      <c r="K47" s="275"/>
      <c r="L47" s="273"/>
      <c r="M47" s="275"/>
      <c r="N47" s="273"/>
      <c r="P47" s="283"/>
    </row>
    <row r="48" spans="1:38" s="284" customFormat="1" ht="24" customHeight="1" x14ac:dyDescent="0.2">
      <c r="A48" s="282"/>
      <c r="B48" s="281"/>
      <c r="C48" s="197"/>
      <c r="D48" s="198"/>
      <c r="E48" s="224"/>
      <c r="F48" s="225"/>
      <c r="G48" s="225"/>
      <c r="H48" s="225"/>
      <c r="I48" s="225"/>
      <c r="J48" s="225"/>
      <c r="K48" s="237"/>
      <c r="L48" s="227"/>
      <c r="M48" s="227"/>
      <c r="N48" s="227"/>
      <c r="O48" s="228"/>
      <c r="P48" s="229"/>
      <c r="AE48" s="285"/>
      <c r="AF48" s="285"/>
      <c r="AG48" s="244"/>
    </row>
    <row r="49" spans="1:16" ht="24" customHeight="1" x14ac:dyDescent="0.2">
      <c r="A49" s="286"/>
      <c r="E49" s="215" t="s">
        <v>25</v>
      </c>
      <c r="F49" s="47"/>
      <c r="G49" s="47"/>
      <c r="H49" s="47"/>
      <c r="I49" s="47"/>
      <c r="J49" s="47"/>
      <c r="K49" s="77">
        <f>SUM(M10,M17,M24,M31,M38,M40)</f>
        <v>0</v>
      </c>
      <c r="L49" s="16"/>
      <c r="M49" s="47" t="s">
        <v>46</v>
      </c>
      <c r="N49" s="47"/>
      <c r="O49" s="18">
        <f>Person!I8+Person!I10</f>
        <v>0</v>
      </c>
      <c r="P49" s="216"/>
    </row>
    <row r="50" spans="1:16" ht="24" customHeight="1" x14ac:dyDescent="0.2">
      <c r="A50" s="282"/>
      <c r="E50" s="215" t="s">
        <v>121</v>
      </c>
      <c r="F50" s="47"/>
      <c r="G50" s="47"/>
      <c r="H50" s="47"/>
      <c r="I50" s="47"/>
      <c r="J50" s="47"/>
      <c r="K50" s="75">
        <f>Person!$I$6</f>
        <v>0</v>
      </c>
      <c r="L50" s="89"/>
      <c r="M50" s="47" t="s">
        <v>45</v>
      </c>
      <c r="N50" s="47"/>
      <c r="O50" s="18">
        <f>SUM(COUNTIF(C9:C39,3))</f>
        <v>0</v>
      </c>
      <c r="P50" s="216"/>
    </row>
    <row r="51" spans="1:16" ht="24" customHeight="1" x14ac:dyDescent="0.2">
      <c r="A51" s="282"/>
      <c r="E51" s="215" t="s">
        <v>26</v>
      </c>
      <c r="F51" s="47"/>
      <c r="G51" s="47"/>
      <c r="H51" s="47"/>
      <c r="I51" s="47"/>
      <c r="J51" s="47"/>
      <c r="K51" s="75">
        <f>SUM(K49:K50)</f>
        <v>0</v>
      </c>
      <c r="L51" s="89"/>
      <c r="M51" s="47" t="s">
        <v>47</v>
      </c>
      <c r="N51" s="47"/>
      <c r="O51" s="18">
        <f>O49-O50</f>
        <v>0</v>
      </c>
      <c r="P51" s="217"/>
    </row>
    <row r="52" spans="1:16" ht="24" customHeight="1" x14ac:dyDescent="0.2">
      <c r="D52" s="287"/>
      <c r="E52" s="215" t="s">
        <v>27</v>
      </c>
      <c r="F52" s="47"/>
      <c r="G52" s="47"/>
      <c r="H52" s="47"/>
      <c r="I52" s="47"/>
      <c r="J52" s="47"/>
      <c r="K52" s="78">
        <f>SUM(N10,N17,N24,N31,N38,N40)</f>
        <v>0</v>
      </c>
      <c r="L52" s="89"/>
      <c r="M52" s="47"/>
      <c r="N52" s="47"/>
      <c r="O52" s="218"/>
      <c r="P52" s="217"/>
    </row>
    <row r="53" spans="1:16" ht="24" customHeight="1" thickBot="1" x14ac:dyDescent="0.25">
      <c r="D53" s="287"/>
      <c r="E53" s="215"/>
      <c r="F53" s="47"/>
      <c r="G53" s="47"/>
      <c r="H53" s="47"/>
      <c r="I53" s="47"/>
      <c r="J53" s="47"/>
      <c r="K53" s="79"/>
      <c r="L53" s="89"/>
      <c r="M53" s="47"/>
      <c r="N53" s="47"/>
      <c r="O53" s="47"/>
      <c r="P53" s="217"/>
    </row>
    <row r="54" spans="1:16" ht="24" customHeight="1" thickBot="1" x14ac:dyDescent="0.3">
      <c r="E54" s="215" t="s">
        <v>28</v>
      </c>
      <c r="F54" s="47"/>
      <c r="G54" s="47"/>
      <c r="H54" s="47"/>
      <c r="I54" s="47"/>
      <c r="J54" s="89"/>
      <c r="K54" s="80">
        <f>K51-K52</f>
        <v>0</v>
      </c>
      <c r="L54" s="89"/>
      <c r="M54" s="89"/>
      <c r="N54" s="47"/>
      <c r="O54" s="47"/>
      <c r="P54" s="217"/>
    </row>
    <row r="55" spans="1:16" ht="24" customHeight="1" thickBot="1" x14ac:dyDescent="0.25">
      <c r="E55" s="219"/>
      <c r="F55" s="220"/>
      <c r="G55" s="220"/>
      <c r="H55" s="220"/>
      <c r="I55" s="220"/>
      <c r="J55" s="220"/>
      <c r="K55" s="221"/>
      <c r="L55" s="220"/>
      <c r="M55" s="118"/>
      <c r="N55" s="220"/>
      <c r="O55" s="220"/>
      <c r="P55" s="223"/>
    </row>
    <row r="56" spans="1:16" ht="24" customHeight="1" x14ac:dyDescent="0.2">
      <c r="M56" s="246"/>
      <c r="N56" s="242"/>
    </row>
    <row r="57" spans="1:16" ht="24" customHeight="1" x14ac:dyDescent="0.2">
      <c r="N57" s="242"/>
      <c r="P57" s="283"/>
    </row>
    <row r="58" spans="1:16" ht="24" customHeight="1" x14ac:dyDescent="0.2">
      <c r="C58" s="255"/>
      <c r="D58" s="255"/>
      <c r="E58" s="255"/>
      <c r="F58" s="255"/>
      <c r="K58" s="255"/>
      <c r="L58" s="255"/>
      <c r="M58" s="255"/>
      <c r="N58" s="242"/>
      <c r="P58" s="283"/>
    </row>
    <row r="59" spans="1:16" x14ac:dyDescent="0.2">
      <c r="C59" s="242" t="s">
        <v>29</v>
      </c>
      <c r="F59" s="287"/>
      <c r="K59" s="242" t="s">
        <v>30</v>
      </c>
      <c r="N59" s="242"/>
      <c r="P59" s="283"/>
    </row>
    <row r="60" spans="1:16" x14ac:dyDescent="0.2">
      <c r="N60" s="242"/>
      <c r="P60" s="283"/>
    </row>
    <row r="61" spans="1:16" x14ac:dyDescent="0.2">
      <c r="N61" s="242"/>
    </row>
  </sheetData>
  <sheetProtection algorithmName="SHA-512" hashValue="qZMk+D6NWJrlS6yDaNBfuVDfYVjtSuW9DlEQXpn7TgfRMNXO2flXDKuydXQVCScCW2gjSYHl2yaa6OjsA4eu0w==" saltValue="dvuI9qLdy7PZLwT76S29+g==" spinCount="100000" sheet="1" selectLockedCells="1"/>
  <autoFilter ref="A8:AN40">
    <filterColumn colId="14" showButton="0"/>
    <filterColumn colId="29" showButton="0"/>
    <filterColumn colId="30" showButton="0"/>
    <filterColumn colId="31" showButton="0"/>
    <filterColumn colId="32" showButton="0"/>
  </autoFilter>
  <mergeCells count="37">
    <mergeCell ref="O27:P27"/>
    <mergeCell ref="O28:P28"/>
    <mergeCell ref="O33:P33"/>
    <mergeCell ref="O38:P38"/>
    <mergeCell ref="O39:P39"/>
    <mergeCell ref="O37:P37"/>
    <mergeCell ref="O31:P31"/>
    <mergeCell ref="O32:P32"/>
    <mergeCell ref="O34:P34"/>
    <mergeCell ref="O35:P35"/>
    <mergeCell ref="O36:P36"/>
    <mergeCell ref="O29:P29"/>
    <mergeCell ref="O30:P30"/>
    <mergeCell ref="O26:P26"/>
    <mergeCell ref="O24:P24"/>
    <mergeCell ref="O11:P11"/>
    <mergeCell ref="O13:P13"/>
    <mergeCell ref="O14:P14"/>
    <mergeCell ref="O15:P15"/>
    <mergeCell ref="O16:P16"/>
    <mergeCell ref="O25:P25"/>
    <mergeCell ref="O19:P19"/>
    <mergeCell ref="O17:P17"/>
    <mergeCell ref="O18:P18"/>
    <mergeCell ref="O20:P20"/>
    <mergeCell ref="O21:P21"/>
    <mergeCell ref="O9:P9"/>
    <mergeCell ref="O22:P22"/>
    <mergeCell ref="O23:P23"/>
    <mergeCell ref="O12:P12"/>
    <mergeCell ref="O10:P10"/>
    <mergeCell ref="A1:P1"/>
    <mergeCell ref="M3:N3"/>
    <mergeCell ref="K3:L3"/>
    <mergeCell ref="K4:L4"/>
    <mergeCell ref="AD8:AH8"/>
    <mergeCell ref="O7:P8"/>
  </mergeCells>
  <phoneticPr fontId="0" type="noConversion"/>
  <printOptions horizontalCentered="1"/>
  <pageMargins left="0.59055118110236227" right="0.19685039370078741" top="0.39370078740157483" bottom="0.39370078740157483" header="0.51181102362204722" footer="0.51181102362204722"/>
  <pageSetup paperSize="9" scale="6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Drop Down 13">
              <controlPr locked="0" defaultSize="0" autoLine="0" autoPict="0">
                <anchor moveWithCells="1">
                  <from>
                    <xdr:col>11</xdr:col>
                    <xdr:colOff>619125</xdr:colOff>
                    <xdr:row>3</xdr:row>
                    <xdr:rowOff>28575</xdr:rowOff>
                  </from>
                  <to>
                    <xdr:col>14</xdr:col>
                    <xdr:colOff>57150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Drop Down 16">
              <controlPr locked="0" defaultSize="0" autoLine="0" autoPict="0">
                <anchor moveWithCells="1">
                  <from>
                    <xdr:col>12</xdr:col>
                    <xdr:colOff>66675</xdr:colOff>
                    <xdr:row>8</xdr:row>
                    <xdr:rowOff>28575</xdr:rowOff>
                  </from>
                  <to>
                    <xdr:col>14</xdr:col>
                    <xdr:colOff>38100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Drop Down 29">
              <controlPr locked="0" defaultSize="0" autoLine="0" autoPict="0">
                <anchor moveWithCells="1">
                  <from>
                    <xdr:col>12</xdr:col>
                    <xdr:colOff>9525</xdr:colOff>
                    <xdr:row>17</xdr:row>
                    <xdr:rowOff>38100</xdr:rowOff>
                  </from>
                  <to>
                    <xdr:col>14</xdr:col>
                    <xdr:colOff>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Drop Down 30">
              <controlPr locked="0" defaultSize="0" autoLine="0" autoPict="0">
                <anchor moveWithCells="1">
                  <from>
                    <xdr:col>11</xdr:col>
                    <xdr:colOff>762000</xdr:colOff>
                    <xdr:row>23</xdr:row>
                    <xdr:rowOff>276225</xdr:rowOff>
                  </from>
                  <to>
                    <xdr:col>13</xdr:col>
                    <xdr:colOff>581025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Drop Down 31">
              <controlPr locked="0" defaultSize="0" autoLine="0" autoPict="0">
                <anchor moveWithCells="1">
                  <from>
                    <xdr:col>12</xdr:col>
                    <xdr:colOff>47625</xdr:colOff>
                    <xdr:row>31</xdr:row>
                    <xdr:rowOff>9525</xdr:rowOff>
                  </from>
                  <to>
                    <xdr:col>14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Drop Down 32">
              <controlPr locked="0" defaultSize="0" autoLine="0" autoPict="0">
                <anchor moveWithCells="1">
                  <from>
                    <xdr:col>12</xdr:col>
                    <xdr:colOff>19050</xdr:colOff>
                    <xdr:row>9</xdr:row>
                    <xdr:rowOff>276225</xdr:rowOff>
                  </from>
                  <to>
                    <xdr:col>13</xdr:col>
                    <xdr:colOff>609600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Drop Down 34">
              <controlPr locked="0" defaultSize="0" autoLine="0" autoPict="0">
                <anchor moveWithCells="1">
                  <from>
                    <xdr:col>12</xdr:col>
                    <xdr:colOff>9525</xdr:colOff>
                    <xdr:row>38</xdr:row>
                    <xdr:rowOff>19050</xdr:rowOff>
                  </from>
                  <to>
                    <xdr:col>14</xdr:col>
                    <xdr:colOff>0</xdr:colOff>
                    <xdr:row>38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3" tint="-0.249977111117893"/>
    <pageSetUpPr fitToPage="1"/>
  </sheetPr>
  <dimension ref="A1:AQ225"/>
  <sheetViews>
    <sheetView showGridLines="0" zoomScale="115" zoomScaleNormal="115" workbookViewId="0">
      <selection activeCell="E36" sqref="E36:F36"/>
    </sheetView>
  </sheetViews>
  <sheetFormatPr baseColWidth="10" defaultColWidth="11.42578125" defaultRowHeight="15" x14ac:dyDescent="0.2"/>
  <cols>
    <col min="1" max="1" width="7.7109375" style="242" customWidth="1"/>
    <col min="2" max="2" width="4.42578125" style="242" customWidth="1"/>
    <col min="3" max="3" width="6" style="242" customWidth="1"/>
    <col min="4" max="4" width="17.28515625" style="242" bestFit="1" customWidth="1"/>
    <col min="5" max="10" width="9.28515625" style="242" customWidth="1"/>
    <col min="11" max="12" width="11.5703125" style="242" customWidth="1"/>
    <col min="13" max="13" width="9.28515625" style="242" customWidth="1"/>
    <col min="14" max="14" width="9.28515625" style="246" customWidth="1"/>
    <col min="15" max="16" width="11.42578125" style="242"/>
    <col min="17" max="29" width="11.42578125" style="242" hidden="1" customWidth="1"/>
    <col min="30" max="30" width="3.85546875" style="242" hidden="1" customWidth="1"/>
    <col min="31" max="31" width="3.5703125" style="242" hidden="1" customWidth="1"/>
    <col min="32" max="32" width="2.5703125" style="242" hidden="1" customWidth="1"/>
    <col min="33" max="33" width="5.28515625" style="292" hidden="1" customWidth="1"/>
    <col min="34" max="34" width="2.5703125" style="242" hidden="1" customWidth="1"/>
    <col min="35" max="35" width="12" style="242" hidden="1" customWidth="1"/>
    <col min="36" max="36" width="8.140625" style="242" hidden="1" customWidth="1"/>
    <col min="37" max="37" width="8.28515625" style="242" hidden="1" customWidth="1"/>
    <col min="38" max="38" width="15.7109375" style="242" hidden="1" customWidth="1"/>
    <col min="39" max="43" width="11.42578125" style="242" hidden="1" customWidth="1"/>
    <col min="44" max="44" width="0" style="242" hidden="1" customWidth="1"/>
    <col min="45" max="16384" width="11.42578125" style="242"/>
  </cols>
  <sheetData>
    <row r="1" spans="1:38" ht="25.5" x14ac:dyDescent="0.35">
      <c r="A1" s="311" t="s">
        <v>13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3"/>
      <c r="AE1" s="243"/>
      <c r="AF1" s="243"/>
      <c r="AG1" s="244"/>
      <c r="AL1" s="242">
        <f>IF(($C$9=6)*AND($AK$9&gt;$L$9),$AK$9,$L$9)</f>
        <v>0</v>
      </c>
    </row>
    <row r="2" spans="1:38" ht="36" customHeight="1" x14ac:dyDescent="0.35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AE2" s="243"/>
      <c r="AF2" s="243"/>
      <c r="AG2" s="244"/>
    </row>
    <row r="3" spans="1:38" ht="18.75" customHeight="1" x14ac:dyDescent="0.25">
      <c r="A3" s="83">
        <f>Person!$G$2</f>
        <v>0</v>
      </c>
      <c r="B3" s="54"/>
      <c r="C3" s="54"/>
      <c r="D3" s="54"/>
      <c r="E3" s="54"/>
      <c r="F3" s="55"/>
      <c r="G3" s="17"/>
      <c r="H3" s="17"/>
      <c r="I3" s="17"/>
      <c r="K3" s="315" t="s">
        <v>58</v>
      </c>
      <c r="L3" s="315"/>
      <c r="M3" s="314">
        <f>IF(M4=1,Person!G14, IF(M4=2,Person!O14,IF(M4=3,Person!W14,IF(M4=4,Person!AE14,"FALSCH"))))</f>
        <v>0</v>
      </c>
      <c r="N3" s="314"/>
      <c r="AE3" s="243"/>
      <c r="AF3" s="243"/>
      <c r="AG3" s="244"/>
    </row>
    <row r="4" spans="1:38" ht="18.75" customHeight="1" x14ac:dyDescent="0.25">
      <c r="A4" s="84">
        <f>Person!$G$3</f>
        <v>0</v>
      </c>
      <c r="B4" s="56"/>
      <c r="C4" s="56"/>
      <c r="D4" s="56"/>
      <c r="E4" s="56"/>
      <c r="F4" s="57"/>
      <c r="G4" s="17"/>
      <c r="H4" s="17"/>
      <c r="I4" s="17"/>
      <c r="K4" s="315" t="s">
        <v>59</v>
      </c>
      <c r="L4" s="315"/>
      <c r="M4" s="333">
        <v>1</v>
      </c>
      <c r="N4" s="333"/>
      <c r="AE4" s="243"/>
      <c r="AF4" s="243"/>
      <c r="AG4" s="244"/>
      <c r="AL4" s="242">
        <f>IF($C$9=6+AND($AK$9&lt;$L$9),$AK$9,$L$9)</f>
        <v>0</v>
      </c>
    </row>
    <row r="5" spans="1:38" s="251" customFormat="1" ht="39" customHeight="1" x14ac:dyDescent="0.4">
      <c r="A5" s="58">
        <v>44593</v>
      </c>
      <c r="B5" s="59"/>
      <c r="C5" s="59"/>
      <c r="D5" s="59"/>
      <c r="E5" s="59"/>
      <c r="F5" s="59"/>
      <c r="G5" s="59"/>
      <c r="H5" s="59"/>
      <c r="I5" s="59"/>
      <c r="J5" s="249"/>
      <c r="K5" s="249"/>
      <c r="L5" s="249"/>
      <c r="M5" s="249"/>
      <c r="N5" s="249"/>
      <c r="AE5" s="252"/>
      <c r="AF5" s="252"/>
      <c r="AG5" s="253"/>
      <c r="AL5" s="242"/>
    </row>
    <row r="6" spans="1:38" ht="21" customHeight="1" x14ac:dyDescent="0.2">
      <c r="A6" s="61"/>
      <c r="B6" s="61"/>
      <c r="C6" s="61"/>
      <c r="D6" s="47"/>
      <c r="E6" s="17"/>
      <c r="F6" s="17"/>
      <c r="G6" s="17"/>
      <c r="H6" s="17"/>
      <c r="I6" s="17"/>
      <c r="N6" s="242"/>
      <c r="AE6" s="243"/>
      <c r="AF6" s="243"/>
      <c r="AG6" s="244"/>
      <c r="AL6" s="242">
        <f>IF(AND($C$9=6,$AK$9&gt;$L$9),$AK$9,$L$9)</f>
        <v>0</v>
      </c>
    </row>
    <row r="7" spans="1:38" ht="24" customHeight="1" x14ac:dyDescent="0.25">
      <c r="A7" s="22" t="s">
        <v>14</v>
      </c>
      <c r="B7" s="23"/>
      <c r="C7" s="24" t="s">
        <v>15</v>
      </c>
      <c r="D7" s="25" t="s">
        <v>52</v>
      </c>
      <c r="E7" s="26" t="s">
        <v>16</v>
      </c>
      <c r="F7" s="26"/>
      <c r="G7" s="27" t="s">
        <v>17</v>
      </c>
      <c r="H7" s="26"/>
      <c r="I7" s="27" t="s">
        <v>18</v>
      </c>
      <c r="J7" s="28"/>
      <c r="K7" s="29" t="s">
        <v>14</v>
      </c>
      <c r="L7" s="30" t="s">
        <v>14</v>
      </c>
      <c r="M7" s="31" t="s">
        <v>19</v>
      </c>
      <c r="N7" s="171" t="s">
        <v>19</v>
      </c>
      <c r="O7" s="334" t="s">
        <v>72</v>
      </c>
      <c r="P7" s="335"/>
      <c r="AE7" s="243"/>
      <c r="AF7" s="243"/>
      <c r="AG7" s="244"/>
    </row>
    <row r="8" spans="1:38" ht="24" customHeight="1" x14ac:dyDescent="0.25">
      <c r="A8" s="32"/>
      <c r="B8" s="33"/>
      <c r="C8" s="34" t="s">
        <v>20</v>
      </c>
      <c r="D8" s="35" t="s">
        <v>51</v>
      </c>
      <c r="E8" s="36" t="s">
        <v>21</v>
      </c>
      <c r="F8" s="37" t="s">
        <v>22</v>
      </c>
      <c r="G8" s="37" t="s">
        <v>21</v>
      </c>
      <c r="H8" s="37" t="s">
        <v>22</v>
      </c>
      <c r="I8" s="37" t="s">
        <v>21</v>
      </c>
      <c r="J8" s="35" t="s">
        <v>22</v>
      </c>
      <c r="K8" s="36" t="s">
        <v>23</v>
      </c>
      <c r="L8" s="38" t="s">
        <v>24</v>
      </c>
      <c r="M8" s="39" t="s">
        <v>23</v>
      </c>
      <c r="N8" s="37" t="s">
        <v>24</v>
      </c>
      <c r="O8" s="336"/>
      <c r="P8" s="337"/>
      <c r="AD8" s="316" t="s">
        <v>68</v>
      </c>
      <c r="AE8" s="317"/>
      <c r="AF8" s="317"/>
      <c r="AG8" s="317"/>
      <c r="AH8" s="318"/>
      <c r="AI8" s="242" t="s">
        <v>16</v>
      </c>
      <c r="AJ8" s="242" t="s">
        <v>69</v>
      </c>
      <c r="AK8" s="242" t="s">
        <v>70</v>
      </c>
      <c r="AL8" s="242" t="s">
        <v>71</v>
      </c>
    </row>
    <row r="9" spans="1:38" ht="24" customHeight="1" x14ac:dyDescent="0.2">
      <c r="A9" s="13">
        <f>Kalender!B36</f>
        <v>44593</v>
      </c>
      <c r="B9" s="187" t="str">
        <f>Kalender!C36</f>
        <v>Di</v>
      </c>
      <c r="C9" s="3">
        <v>1</v>
      </c>
      <c r="D9" s="14" t="str">
        <f>IF(C9=0,"arbeitsfreier Tag",IF(C9=1,"AZ",IF(C9=2,"gesetzl. Feiertag",IF(C9=3,"Tarifurlaub",IF(C9=4,"Sonderurlaub",IF(C9=5,"krank (Arbeitsunfähigkeit)",IF(C9=6,"Aus-/Weiterbildung/Dienstreise","Zeitausgleich")))))))</f>
        <v>AZ</v>
      </c>
      <c r="E9" s="278"/>
      <c r="F9" s="278"/>
      <c r="G9" s="5"/>
      <c r="H9" s="5"/>
      <c r="I9" s="5"/>
      <c r="J9" s="11"/>
      <c r="K9" s="294">
        <f t="shared" ref="K9:K36" si="0">IF(C9=0,AK9,IF(C9=1,AK9,IF(C9=2,L9,IF(C9=3,L9,IF(C9=4,L9,IF(C9=5,L9,IF(C9=6,AL9,IF(C9=7,0,"falsch"))))))))</f>
        <v>0</v>
      </c>
      <c r="L9" s="41">
        <f>SUM(AH9)</f>
        <v>0</v>
      </c>
      <c r="M9" s="51">
        <v>5</v>
      </c>
      <c r="N9" s="242"/>
      <c r="O9" s="338"/>
      <c r="P9" s="339"/>
      <c r="AC9" s="242" t="str">
        <f>B9</f>
        <v>Di</v>
      </c>
      <c r="AD9" s="242">
        <f t="shared" ref="AD9:AD36" si="1">SUM($M$4)</f>
        <v>1</v>
      </c>
      <c r="AE9" s="243">
        <f>SUM($M$9)</f>
        <v>5</v>
      </c>
      <c r="AF9" s="243">
        <f>VLOOKUP(AC9,Varianten_Kombi!L:M,2,0)</f>
        <v>2</v>
      </c>
      <c r="AG9" s="244" t="str">
        <f t="shared" ref="AG9:AG34" si="2">CONCATENATE(AD9,AE9,AF9)</f>
        <v>152</v>
      </c>
      <c r="AH9" s="242">
        <f>VLOOKUP(AG9,Varianten_Kombi!$E$4:$G$143,3)</f>
        <v>0</v>
      </c>
      <c r="AI9" s="275">
        <f t="shared" ref="AI9:AI36" si="3">(F9-E9)*24</f>
        <v>0</v>
      </c>
      <c r="AJ9" s="275">
        <f t="shared" ref="AJ9:AJ36" si="4">((H9-G9)+(J9-I9))*24</f>
        <v>0</v>
      </c>
      <c r="AK9" s="276">
        <f t="shared" ref="AK9:AK34" si="5">IF(AI9&gt;9.5,IF(AJ9&gt;0.75,(AI9-AJ9),(AI9-0.75)),IF(AI9&gt;6,IF(AJ9&gt;0.5,(AI9-AJ9),(AI9-0.5)),IF(AI9&lt;=6,(AI9-AJ9))))</f>
        <v>0</v>
      </c>
      <c r="AL9" s="242">
        <f t="shared" ref="AL9:AL36" si="6">IF((C9=6)*AND(AK9&gt;L9),AK9,L9)</f>
        <v>0</v>
      </c>
    </row>
    <row r="10" spans="1:38" ht="24" customHeight="1" x14ac:dyDescent="0.2">
      <c r="A10" s="13">
        <f>Kalender!B37</f>
        <v>44594</v>
      </c>
      <c r="B10" s="187" t="str">
        <f>Kalender!C37</f>
        <v>Mi</v>
      </c>
      <c r="C10" s="3">
        <v>1</v>
      </c>
      <c r="D10" s="14" t="str">
        <f t="shared" ref="D10" si="7">IF(C10=0,"arbeitsfreier Tag",IF(C10=1,"AZ",IF(C10=2,"gesetzl. Feiertag",IF(C10=3,"Tarifurlaub",IF(C10=4,"Sonderurlaub",IF(C10=5,"krank (Arbeitsunfähigkeit)",IF(C10=6,"Aus-/Weiterbildung/Dienstreise","Zeitausgleich")))))))</f>
        <v>AZ</v>
      </c>
      <c r="E10" s="278"/>
      <c r="F10" s="278"/>
      <c r="G10" s="5"/>
      <c r="H10" s="5"/>
      <c r="I10" s="5"/>
      <c r="J10" s="11"/>
      <c r="K10" s="294">
        <f t="shared" si="0"/>
        <v>0</v>
      </c>
      <c r="L10" s="41">
        <f t="shared" ref="L10" si="8">SUM(AH10)</f>
        <v>0</v>
      </c>
      <c r="M10" s="52"/>
      <c r="N10" s="273"/>
      <c r="O10" s="331"/>
      <c r="P10" s="332"/>
      <c r="AC10" s="242" t="str">
        <f t="shared" ref="AC10:AC36" si="9">B10</f>
        <v>Mi</v>
      </c>
      <c r="AD10" s="242">
        <f t="shared" si="1"/>
        <v>1</v>
      </c>
      <c r="AE10" s="243">
        <f t="shared" ref="AE10:AE14" si="10">SUM($M$9)</f>
        <v>5</v>
      </c>
      <c r="AF10" s="243">
        <f>VLOOKUP(AC10,Varianten_Kombi!L:M,2,0)</f>
        <v>3</v>
      </c>
      <c r="AG10" s="244" t="str">
        <f t="shared" si="2"/>
        <v>153</v>
      </c>
      <c r="AH10" s="242">
        <f>VLOOKUP(AG10,Varianten_Kombi!$E$4:$G$143,3)</f>
        <v>0</v>
      </c>
      <c r="AI10" s="275">
        <f t="shared" si="3"/>
        <v>0</v>
      </c>
      <c r="AJ10" s="275">
        <f t="shared" si="4"/>
        <v>0</v>
      </c>
      <c r="AK10" s="276">
        <f t="shared" si="5"/>
        <v>0</v>
      </c>
      <c r="AL10" s="242">
        <f t="shared" si="6"/>
        <v>0</v>
      </c>
    </row>
    <row r="11" spans="1:38" ht="24" customHeight="1" x14ac:dyDescent="0.2">
      <c r="A11" s="13">
        <f>Kalender!B38</f>
        <v>44595</v>
      </c>
      <c r="B11" s="187" t="str">
        <f>Kalender!C38</f>
        <v>Do</v>
      </c>
      <c r="C11" s="3">
        <v>1</v>
      </c>
      <c r="D11" s="14" t="str">
        <f>IF(C11=0,"arbeitsfreier Tag",IF(C11=1,"AZ",IF(C11=2,"gesetzl. Feiertag",IF(C11=3,"Tarifurlaub",IF(C11=4,"Sonderurlaub",IF(C11=5,"krank (Arbeitsunfähigkeit)",IF(C11=6,"Aus-/Weiterbildung/Dienstreise","Zeitausgleich")))))))</f>
        <v>AZ</v>
      </c>
      <c r="E11" s="278"/>
      <c r="F11" s="278"/>
      <c r="G11" s="5"/>
      <c r="H11" s="5"/>
      <c r="I11" s="5"/>
      <c r="J11" s="11"/>
      <c r="K11" s="294">
        <f t="shared" si="0"/>
        <v>0</v>
      </c>
      <c r="L11" s="41">
        <f>SUM(AH11)</f>
        <v>0</v>
      </c>
      <c r="M11" s="52"/>
      <c r="N11" s="273"/>
      <c r="O11" s="331"/>
      <c r="P11" s="332"/>
      <c r="AC11" s="242" t="str">
        <f t="shared" si="9"/>
        <v>Do</v>
      </c>
      <c r="AD11" s="242">
        <f t="shared" si="1"/>
        <v>1</v>
      </c>
      <c r="AE11" s="243">
        <f t="shared" si="10"/>
        <v>5</v>
      </c>
      <c r="AF11" s="243">
        <f>VLOOKUP(AC11,Varianten_Kombi!L:M,2,0)</f>
        <v>4</v>
      </c>
      <c r="AG11" s="244" t="str">
        <f t="shared" si="2"/>
        <v>154</v>
      </c>
      <c r="AH11" s="242">
        <f>VLOOKUP(AG11,Varianten_Kombi!$E$4:$G$143,3)</f>
        <v>0</v>
      </c>
      <c r="AI11" s="275">
        <f t="shared" si="3"/>
        <v>0</v>
      </c>
      <c r="AJ11" s="275">
        <f t="shared" si="4"/>
        <v>0</v>
      </c>
      <c r="AK11" s="276">
        <f t="shared" si="5"/>
        <v>0</v>
      </c>
      <c r="AL11" s="242">
        <f t="shared" si="6"/>
        <v>0</v>
      </c>
    </row>
    <row r="12" spans="1:38" ht="24" customHeight="1" x14ac:dyDescent="0.2">
      <c r="A12" s="13">
        <f>Kalender!B39</f>
        <v>44596</v>
      </c>
      <c r="B12" s="187" t="str">
        <f>Kalender!C39</f>
        <v>Fr</v>
      </c>
      <c r="C12" s="3">
        <v>1</v>
      </c>
      <c r="D12" s="14" t="str">
        <f>IF(C12=0,"arbeitsfreier Tag",IF(C12=1,"AZ",IF(C12=2,"gesetzl. Feiertag",IF(C12=3,"Tarifurlaub",IF(C12=4,"Sonderurlaub",IF(C12=5,"krank (Arbeitsunfähigkeit)",IF(C12=6,"Aus-/Weiterbildung/Dienstreise","Zeitausgleich")))))))</f>
        <v>AZ</v>
      </c>
      <c r="E12" s="278"/>
      <c r="F12" s="278"/>
      <c r="G12" s="5"/>
      <c r="H12" s="5"/>
      <c r="I12" s="5"/>
      <c r="J12" s="11"/>
      <c r="K12" s="294">
        <f t="shared" si="0"/>
        <v>0</v>
      </c>
      <c r="L12" s="41">
        <f>SUM(AH12)</f>
        <v>0</v>
      </c>
      <c r="O12" s="331"/>
      <c r="P12" s="332"/>
      <c r="AC12" s="242" t="str">
        <f t="shared" si="9"/>
        <v>Fr</v>
      </c>
      <c r="AD12" s="242">
        <f t="shared" si="1"/>
        <v>1</v>
      </c>
      <c r="AE12" s="243">
        <f t="shared" si="10"/>
        <v>5</v>
      </c>
      <c r="AF12" s="243">
        <f>VLOOKUP(AC12,Varianten_Kombi!L:M,2,0)</f>
        <v>5</v>
      </c>
      <c r="AG12" s="244" t="str">
        <f t="shared" si="2"/>
        <v>155</v>
      </c>
      <c r="AH12" s="242">
        <f>VLOOKUP(AG12,Varianten_Kombi!$E$4:$G$143,3)</f>
        <v>0</v>
      </c>
      <c r="AI12" s="275">
        <f t="shared" si="3"/>
        <v>0</v>
      </c>
      <c r="AJ12" s="275">
        <f t="shared" si="4"/>
        <v>0</v>
      </c>
      <c r="AK12" s="276">
        <f t="shared" si="5"/>
        <v>0</v>
      </c>
      <c r="AL12" s="242">
        <f t="shared" si="6"/>
        <v>0</v>
      </c>
    </row>
    <row r="13" spans="1:38" ht="24" customHeight="1" x14ac:dyDescent="0.2">
      <c r="A13" s="13">
        <f>Kalender!B40</f>
        <v>44597</v>
      </c>
      <c r="B13" s="187" t="str">
        <f>Kalender!C40</f>
        <v>Sa</v>
      </c>
      <c r="C13" s="184">
        <v>0</v>
      </c>
      <c r="D13" s="15" t="str">
        <f>IF(C13=0,"arbeitsfreier Tag",IF(C13=1,"AZ",IF(C13=2,"gesetzl. Feiertag",IF(C13=3,"Tarifurlaub",IF(C13=4,"Sonderurlaub",IF(C13=5,"krank (Arbeitsunfähigkeit)",IF(C13=6,"Aus-/Weiterbildung/Dienstreise","Zeitausgleich")))))))</f>
        <v>arbeitsfreier Tag</v>
      </c>
      <c r="E13" s="8"/>
      <c r="F13" s="7"/>
      <c r="G13" s="7"/>
      <c r="H13" s="7"/>
      <c r="I13" s="7"/>
      <c r="J13" s="183"/>
      <c r="K13" s="295">
        <f t="shared" si="0"/>
        <v>0</v>
      </c>
      <c r="L13" s="48">
        <f>SUM(AH13)</f>
        <v>0</v>
      </c>
      <c r="M13" s="275"/>
      <c r="N13" s="273"/>
      <c r="O13" s="331"/>
      <c r="P13" s="332"/>
      <c r="AC13" s="242" t="str">
        <f t="shared" si="9"/>
        <v>Sa</v>
      </c>
      <c r="AD13" s="242">
        <f t="shared" si="1"/>
        <v>1</v>
      </c>
      <c r="AE13" s="243">
        <f t="shared" si="10"/>
        <v>5</v>
      </c>
      <c r="AF13" s="243">
        <f>VLOOKUP(AC13,Varianten_Kombi!L:M,2,0)</f>
        <v>6</v>
      </c>
      <c r="AG13" s="244" t="str">
        <f t="shared" si="2"/>
        <v>156</v>
      </c>
      <c r="AH13" s="242">
        <f>VLOOKUP(AG13,Varianten_Kombi!$E$4:$G$143,3)</f>
        <v>0</v>
      </c>
      <c r="AI13" s="275">
        <f t="shared" si="3"/>
        <v>0</v>
      </c>
      <c r="AJ13" s="275">
        <f t="shared" si="4"/>
        <v>0</v>
      </c>
      <c r="AK13" s="276">
        <f t="shared" si="5"/>
        <v>0</v>
      </c>
      <c r="AL13" s="242">
        <f t="shared" si="6"/>
        <v>0</v>
      </c>
    </row>
    <row r="14" spans="1:38" ht="24" customHeight="1" x14ac:dyDescent="0.2">
      <c r="A14" s="13">
        <f>Kalender!B41</f>
        <v>44598</v>
      </c>
      <c r="B14" s="187" t="str">
        <f>Kalender!C41</f>
        <v>So</v>
      </c>
      <c r="C14" s="184">
        <v>0</v>
      </c>
      <c r="D14" s="15" t="str">
        <f>IF(C14=0,"arbeitsfreier Tag",IF(C14=1,"AZ",IF(C14=2,"gesetzl. Feiertag",IF(C14=3,"Tarifurlaub",IF(C14=4,"Sonderurlaub",IF(C14=5,"krank (Arbeitsunfähigkeit)",IF(C14=6,"Aus-/Weiterbildung/Dienstreise","Zeitausgleich")))))))</f>
        <v>arbeitsfreier Tag</v>
      </c>
      <c r="E14" s="8"/>
      <c r="F14" s="7"/>
      <c r="G14" s="7"/>
      <c r="H14" s="7"/>
      <c r="I14" s="7"/>
      <c r="J14" s="183"/>
      <c r="K14" s="295">
        <f t="shared" si="0"/>
        <v>0</v>
      </c>
      <c r="L14" s="48">
        <f>SUM(AH14)</f>
        <v>0</v>
      </c>
      <c r="M14" s="46">
        <f>SUM(K9:K14)</f>
        <v>0</v>
      </c>
      <c r="N14" s="169">
        <f>SUM(L9:L14)</f>
        <v>0</v>
      </c>
      <c r="O14" s="331"/>
      <c r="P14" s="332"/>
      <c r="AC14" s="242" t="str">
        <f t="shared" si="9"/>
        <v>So</v>
      </c>
      <c r="AD14" s="242">
        <f t="shared" si="1"/>
        <v>1</v>
      </c>
      <c r="AE14" s="243">
        <f t="shared" si="10"/>
        <v>5</v>
      </c>
      <c r="AF14" s="243">
        <f>VLOOKUP(AC14,Varianten_Kombi!L:M,2,0)</f>
        <v>7</v>
      </c>
      <c r="AG14" s="244" t="str">
        <f t="shared" si="2"/>
        <v>157</v>
      </c>
      <c r="AH14" s="242">
        <f>VLOOKUP(AG14,Varianten_Kombi!$E$4:$G$143,3)</f>
        <v>0</v>
      </c>
      <c r="AI14" s="275">
        <f t="shared" si="3"/>
        <v>0</v>
      </c>
      <c r="AJ14" s="275">
        <f t="shared" si="4"/>
        <v>0</v>
      </c>
      <c r="AK14" s="276">
        <f t="shared" si="5"/>
        <v>0</v>
      </c>
      <c r="AL14" s="242">
        <f t="shared" si="6"/>
        <v>0</v>
      </c>
    </row>
    <row r="15" spans="1:38" ht="24" customHeight="1" x14ac:dyDescent="0.2">
      <c r="A15" s="13">
        <f>Kalender!B42</f>
        <v>44599</v>
      </c>
      <c r="B15" s="187" t="str">
        <f>Kalender!C42</f>
        <v>Mo</v>
      </c>
      <c r="C15" s="3">
        <v>1</v>
      </c>
      <c r="D15" s="14" t="str">
        <f>IF(C15=0,"arbeitsfreier Tag",IF(C15=1,"AZ",IF(C15=2,"gesetzl. Feiertag",IF(C15=3,"Tarifurlaub",IF(C15=4,"Sonderurlaub",IF(C15=5,"krank (Arbeitsunfähigkeit)",IF(C15=6,"Aus-/Weiterbildung/Dienstreise","Zeitausgleich")))))))</f>
        <v>AZ</v>
      </c>
      <c r="E15" s="278"/>
      <c r="F15" s="278"/>
      <c r="G15" s="5"/>
      <c r="H15" s="5"/>
      <c r="I15" s="5"/>
      <c r="J15" s="11"/>
      <c r="K15" s="294">
        <f t="shared" si="0"/>
        <v>0</v>
      </c>
      <c r="L15" s="41">
        <f>SUM(AH15)</f>
        <v>0</v>
      </c>
      <c r="M15" s="242">
        <v>1</v>
      </c>
      <c r="O15" s="331"/>
      <c r="P15" s="332"/>
      <c r="AC15" s="242" t="str">
        <f t="shared" si="9"/>
        <v>Mo</v>
      </c>
      <c r="AD15" s="242">
        <f t="shared" si="1"/>
        <v>1</v>
      </c>
      <c r="AE15" s="243">
        <f>SUM($M$15)</f>
        <v>1</v>
      </c>
      <c r="AF15" s="243">
        <f>VLOOKUP(AC15,Varianten_Kombi!L:M,2,0)</f>
        <v>1</v>
      </c>
      <c r="AG15" s="244" t="str">
        <f t="shared" si="2"/>
        <v>111</v>
      </c>
      <c r="AH15" s="242">
        <f>VLOOKUP(AG15,Varianten_Kombi!$E$4:$G$143,3)</f>
        <v>0</v>
      </c>
      <c r="AI15" s="275">
        <f t="shared" si="3"/>
        <v>0</v>
      </c>
      <c r="AJ15" s="275">
        <f t="shared" si="4"/>
        <v>0</v>
      </c>
      <c r="AK15" s="276">
        <f t="shared" si="5"/>
        <v>0</v>
      </c>
      <c r="AL15" s="242">
        <f t="shared" si="6"/>
        <v>0</v>
      </c>
    </row>
    <row r="16" spans="1:38" ht="24" customHeight="1" x14ac:dyDescent="0.2">
      <c r="A16" s="13">
        <f>Kalender!B43</f>
        <v>44600</v>
      </c>
      <c r="B16" s="187" t="str">
        <f>Kalender!C43</f>
        <v>Di</v>
      </c>
      <c r="C16" s="3">
        <v>1</v>
      </c>
      <c r="D16" s="14" t="str">
        <f t="shared" ref="D16" si="11">IF(C16=0,"arbeitsfreier Tag",IF(C16=1,"AZ",IF(C16=2,"gesetzl. Feiertag",IF(C16=3,"Tarifurlaub",IF(C16=4,"Sonderurlaub",IF(C16=5,"krank (Arbeitsunfähigkeit)",IF(C16=6,"Aus-/Weiterbildung/Dienstreise","Zeitausgleich")))))))</f>
        <v>AZ</v>
      </c>
      <c r="E16" s="278"/>
      <c r="F16" s="278"/>
      <c r="G16" s="5"/>
      <c r="H16" s="5"/>
      <c r="I16" s="5"/>
      <c r="J16" s="11"/>
      <c r="K16" s="294">
        <f t="shared" si="0"/>
        <v>0</v>
      </c>
      <c r="L16" s="41">
        <f t="shared" ref="L16" si="12">SUM(AH16)</f>
        <v>0</v>
      </c>
      <c r="M16" s="52"/>
      <c r="N16" s="273"/>
      <c r="O16" s="331"/>
      <c r="P16" s="332"/>
      <c r="AC16" s="242" t="str">
        <f t="shared" si="9"/>
        <v>Di</v>
      </c>
      <c r="AD16" s="242">
        <f t="shared" si="1"/>
        <v>1</v>
      </c>
      <c r="AE16" s="243">
        <f t="shared" ref="AE16:AE21" si="13">SUM($M$15)</f>
        <v>1</v>
      </c>
      <c r="AF16" s="243">
        <f>VLOOKUP(AC16,Varianten_Kombi!L:M,2,0)</f>
        <v>2</v>
      </c>
      <c r="AG16" s="244" t="str">
        <f t="shared" si="2"/>
        <v>112</v>
      </c>
      <c r="AH16" s="242">
        <f>VLOOKUP(AG16,Varianten_Kombi!$E$4:$G$143,3)</f>
        <v>0</v>
      </c>
      <c r="AI16" s="275">
        <f t="shared" si="3"/>
        <v>0</v>
      </c>
      <c r="AJ16" s="275">
        <f t="shared" si="4"/>
        <v>0</v>
      </c>
      <c r="AK16" s="276">
        <f t="shared" si="5"/>
        <v>0</v>
      </c>
      <c r="AL16" s="242">
        <f t="shared" si="6"/>
        <v>0</v>
      </c>
    </row>
    <row r="17" spans="1:38" ht="24" customHeight="1" x14ac:dyDescent="0.2">
      <c r="A17" s="13">
        <f>Kalender!B44</f>
        <v>44601</v>
      </c>
      <c r="B17" s="187" t="str">
        <f>Kalender!C44</f>
        <v>Mi</v>
      </c>
      <c r="C17" s="3">
        <v>1</v>
      </c>
      <c r="D17" s="14" t="str">
        <f t="shared" ref="D17:D22" si="14">IF(C17=0,"arbeitsfreier Tag",IF(C17=1,"AZ",IF(C17=2,"gesetzl. Feiertag",IF(C17=3,"Tarifurlaub",IF(C17=4,"Sonderurlaub",IF(C17=5,"krank (Arbeitsunfähigkeit)",IF(C17=6,"Aus-/Weiterbildung/Dienstreise","Zeitausgleich")))))))</f>
        <v>AZ</v>
      </c>
      <c r="E17" s="278"/>
      <c r="F17" s="278"/>
      <c r="G17" s="5"/>
      <c r="H17" s="5"/>
      <c r="I17" s="5"/>
      <c r="J17" s="11"/>
      <c r="K17" s="294">
        <f t="shared" si="0"/>
        <v>0</v>
      </c>
      <c r="L17" s="41">
        <f t="shared" ref="L17:L22" si="15">SUM(AH17)</f>
        <v>0</v>
      </c>
      <c r="M17" s="52"/>
      <c r="N17" s="273"/>
      <c r="O17" s="331"/>
      <c r="P17" s="332"/>
      <c r="AC17" s="242" t="str">
        <f t="shared" si="9"/>
        <v>Mi</v>
      </c>
      <c r="AD17" s="242">
        <f t="shared" si="1"/>
        <v>1</v>
      </c>
      <c r="AE17" s="243">
        <f t="shared" si="13"/>
        <v>1</v>
      </c>
      <c r="AF17" s="243">
        <f>VLOOKUP(AC17,Varianten_Kombi!L:M,2,0)</f>
        <v>3</v>
      </c>
      <c r="AG17" s="244" t="str">
        <f t="shared" si="2"/>
        <v>113</v>
      </c>
      <c r="AH17" s="242">
        <f>VLOOKUP(AG17,Varianten_Kombi!$E$4:$G$143,3)</f>
        <v>0</v>
      </c>
      <c r="AI17" s="275">
        <f t="shared" si="3"/>
        <v>0</v>
      </c>
      <c r="AJ17" s="275">
        <f t="shared" si="4"/>
        <v>0</v>
      </c>
      <c r="AK17" s="276">
        <f t="shared" si="5"/>
        <v>0</v>
      </c>
      <c r="AL17" s="242">
        <f t="shared" si="6"/>
        <v>0</v>
      </c>
    </row>
    <row r="18" spans="1:38" ht="24" customHeight="1" x14ac:dyDescent="0.2">
      <c r="A18" s="13">
        <f>Kalender!B45</f>
        <v>44602</v>
      </c>
      <c r="B18" s="187" t="str">
        <f>Kalender!C45</f>
        <v>Do</v>
      </c>
      <c r="C18" s="3">
        <v>1</v>
      </c>
      <c r="D18" s="14" t="str">
        <f t="shared" si="14"/>
        <v>AZ</v>
      </c>
      <c r="E18" s="278"/>
      <c r="F18" s="278"/>
      <c r="G18" s="5"/>
      <c r="H18" s="5"/>
      <c r="I18" s="5"/>
      <c r="J18" s="11"/>
      <c r="K18" s="294">
        <f t="shared" si="0"/>
        <v>0</v>
      </c>
      <c r="L18" s="41">
        <f t="shared" si="15"/>
        <v>0</v>
      </c>
      <c r="O18" s="331"/>
      <c r="P18" s="332"/>
      <c r="AC18" s="242" t="str">
        <f t="shared" si="9"/>
        <v>Do</v>
      </c>
      <c r="AD18" s="242">
        <f t="shared" si="1"/>
        <v>1</v>
      </c>
      <c r="AE18" s="243">
        <f t="shared" si="13"/>
        <v>1</v>
      </c>
      <c r="AF18" s="243">
        <f>VLOOKUP(AC18,Varianten_Kombi!L:M,2,0)</f>
        <v>4</v>
      </c>
      <c r="AG18" s="244" t="str">
        <f t="shared" si="2"/>
        <v>114</v>
      </c>
      <c r="AH18" s="242">
        <f>VLOOKUP(AG18,Varianten_Kombi!$E$4:$G$143,3)</f>
        <v>0</v>
      </c>
      <c r="AI18" s="275">
        <f t="shared" si="3"/>
        <v>0</v>
      </c>
      <c r="AJ18" s="275">
        <f t="shared" si="4"/>
        <v>0</v>
      </c>
      <c r="AK18" s="276">
        <f t="shared" si="5"/>
        <v>0</v>
      </c>
      <c r="AL18" s="242">
        <f t="shared" si="6"/>
        <v>0</v>
      </c>
    </row>
    <row r="19" spans="1:38" ht="24" customHeight="1" x14ac:dyDescent="0.2">
      <c r="A19" s="13">
        <f>Kalender!B46</f>
        <v>44603</v>
      </c>
      <c r="B19" s="187" t="str">
        <f>Kalender!C46</f>
        <v>Fr</v>
      </c>
      <c r="C19" s="3">
        <v>1</v>
      </c>
      <c r="D19" s="14" t="str">
        <f t="shared" si="14"/>
        <v>AZ</v>
      </c>
      <c r="E19" s="278"/>
      <c r="F19" s="278"/>
      <c r="G19" s="5"/>
      <c r="H19" s="5"/>
      <c r="I19" s="5"/>
      <c r="J19" s="11"/>
      <c r="K19" s="294">
        <f t="shared" si="0"/>
        <v>0</v>
      </c>
      <c r="L19" s="41">
        <f t="shared" si="15"/>
        <v>0</v>
      </c>
      <c r="O19" s="331"/>
      <c r="P19" s="332"/>
      <c r="AC19" s="242" t="str">
        <f t="shared" si="9"/>
        <v>Fr</v>
      </c>
      <c r="AD19" s="242">
        <f t="shared" si="1"/>
        <v>1</v>
      </c>
      <c r="AE19" s="243">
        <f t="shared" si="13"/>
        <v>1</v>
      </c>
      <c r="AF19" s="243">
        <f>VLOOKUP(AC19,Varianten_Kombi!L:M,2,0)</f>
        <v>5</v>
      </c>
      <c r="AG19" s="244" t="str">
        <f t="shared" si="2"/>
        <v>115</v>
      </c>
      <c r="AH19" s="242">
        <f>VLOOKUP(AG19,Varianten_Kombi!$E$4:$G$143,3)</f>
        <v>0</v>
      </c>
      <c r="AI19" s="275">
        <f t="shared" si="3"/>
        <v>0</v>
      </c>
      <c r="AJ19" s="275">
        <f t="shared" si="4"/>
        <v>0</v>
      </c>
      <c r="AK19" s="276">
        <f t="shared" si="5"/>
        <v>0</v>
      </c>
      <c r="AL19" s="242">
        <f t="shared" si="6"/>
        <v>0</v>
      </c>
    </row>
    <row r="20" spans="1:38" ht="24" customHeight="1" x14ac:dyDescent="0.2">
      <c r="A20" s="13">
        <f>Kalender!B47</f>
        <v>44604</v>
      </c>
      <c r="B20" s="187" t="str">
        <f>Kalender!C47</f>
        <v>Sa</v>
      </c>
      <c r="C20" s="184">
        <v>0</v>
      </c>
      <c r="D20" s="15" t="str">
        <f t="shared" si="14"/>
        <v>arbeitsfreier Tag</v>
      </c>
      <c r="E20" s="8"/>
      <c r="F20" s="7"/>
      <c r="G20" s="7"/>
      <c r="H20" s="7"/>
      <c r="I20" s="7"/>
      <c r="J20" s="183"/>
      <c r="K20" s="295">
        <f t="shared" si="0"/>
        <v>0</v>
      </c>
      <c r="L20" s="48">
        <f t="shared" si="15"/>
        <v>0</v>
      </c>
      <c r="O20" s="331"/>
      <c r="P20" s="332"/>
      <c r="S20" s="281"/>
      <c r="AC20" s="242" t="str">
        <f t="shared" si="9"/>
        <v>Sa</v>
      </c>
      <c r="AD20" s="242">
        <f t="shared" si="1"/>
        <v>1</v>
      </c>
      <c r="AE20" s="243">
        <f t="shared" si="13"/>
        <v>1</v>
      </c>
      <c r="AF20" s="243">
        <f>VLOOKUP(AC20,Varianten_Kombi!L:M,2,0)</f>
        <v>6</v>
      </c>
      <c r="AG20" s="244" t="str">
        <f t="shared" si="2"/>
        <v>116</v>
      </c>
      <c r="AH20" s="242">
        <f>VLOOKUP(AG20,Varianten_Kombi!$E$4:$G$143,3)</f>
        <v>0</v>
      </c>
      <c r="AI20" s="275">
        <f t="shared" si="3"/>
        <v>0</v>
      </c>
      <c r="AJ20" s="275">
        <f t="shared" si="4"/>
        <v>0</v>
      </c>
      <c r="AK20" s="276">
        <f t="shared" si="5"/>
        <v>0</v>
      </c>
      <c r="AL20" s="242">
        <f t="shared" si="6"/>
        <v>0</v>
      </c>
    </row>
    <row r="21" spans="1:38" ht="24" customHeight="1" x14ac:dyDescent="0.2">
      <c r="A21" s="13">
        <f>Kalender!B48</f>
        <v>44605</v>
      </c>
      <c r="B21" s="187" t="str">
        <f>Kalender!C48</f>
        <v>So</v>
      </c>
      <c r="C21" s="184">
        <v>0</v>
      </c>
      <c r="D21" s="15" t="str">
        <f t="shared" si="14"/>
        <v>arbeitsfreier Tag</v>
      </c>
      <c r="E21" s="8"/>
      <c r="F21" s="7"/>
      <c r="G21" s="7"/>
      <c r="H21" s="7"/>
      <c r="I21" s="7"/>
      <c r="J21" s="183"/>
      <c r="K21" s="295">
        <f t="shared" si="0"/>
        <v>0</v>
      </c>
      <c r="L21" s="48">
        <f t="shared" si="15"/>
        <v>0</v>
      </c>
      <c r="M21" s="46">
        <f>SUM(K15:K21)</f>
        <v>0</v>
      </c>
      <c r="N21" s="169">
        <f>SUM(L15:L21)</f>
        <v>0</v>
      </c>
      <c r="O21" s="331"/>
      <c r="P21" s="332"/>
      <c r="AC21" s="242" t="str">
        <f t="shared" si="9"/>
        <v>So</v>
      </c>
      <c r="AD21" s="242">
        <f t="shared" si="1"/>
        <v>1</v>
      </c>
      <c r="AE21" s="243">
        <f t="shared" si="13"/>
        <v>1</v>
      </c>
      <c r="AF21" s="243">
        <f>VLOOKUP(AC21,Varianten_Kombi!L:M,2,0)</f>
        <v>7</v>
      </c>
      <c r="AG21" s="244" t="str">
        <f t="shared" si="2"/>
        <v>117</v>
      </c>
      <c r="AH21" s="242">
        <f>VLOOKUP(AG21,Varianten_Kombi!$E$4:$G$143,3)</f>
        <v>0</v>
      </c>
      <c r="AI21" s="275">
        <f t="shared" si="3"/>
        <v>0</v>
      </c>
      <c r="AJ21" s="275">
        <f t="shared" si="4"/>
        <v>0</v>
      </c>
      <c r="AK21" s="276">
        <f t="shared" si="5"/>
        <v>0</v>
      </c>
      <c r="AL21" s="242">
        <f t="shared" si="6"/>
        <v>0</v>
      </c>
    </row>
    <row r="22" spans="1:38" ht="24" customHeight="1" x14ac:dyDescent="0.2">
      <c r="A22" s="13">
        <f>Kalender!B49</f>
        <v>44606</v>
      </c>
      <c r="B22" s="187" t="str">
        <f>Kalender!C49</f>
        <v>Mo</v>
      </c>
      <c r="C22" s="3">
        <v>1</v>
      </c>
      <c r="D22" s="14" t="str">
        <f t="shared" si="14"/>
        <v>AZ</v>
      </c>
      <c r="E22" s="278"/>
      <c r="F22" s="278"/>
      <c r="G22" s="5"/>
      <c r="H22" s="5"/>
      <c r="I22" s="5"/>
      <c r="J22" s="11"/>
      <c r="K22" s="294">
        <f t="shared" si="0"/>
        <v>0</v>
      </c>
      <c r="L22" s="41">
        <f t="shared" si="15"/>
        <v>0</v>
      </c>
      <c r="M22" s="242">
        <v>2</v>
      </c>
      <c r="O22" s="331"/>
      <c r="P22" s="332"/>
      <c r="AC22" s="242" t="str">
        <f t="shared" si="9"/>
        <v>Mo</v>
      </c>
      <c r="AD22" s="242">
        <f t="shared" si="1"/>
        <v>1</v>
      </c>
      <c r="AE22" s="243">
        <f>SUM($M$22)</f>
        <v>2</v>
      </c>
      <c r="AF22" s="243">
        <f>VLOOKUP(AC22,Varianten_Kombi!L:M,2,0)</f>
        <v>1</v>
      </c>
      <c r="AG22" s="244" t="str">
        <f t="shared" si="2"/>
        <v>121</v>
      </c>
      <c r="AH22" s="242">
        <f>VLOOKUP(AG22,Varianten_Kombi!$E$4:$G$143,3)</f>
        <v>0</v>
      </c>
      <c r="AI22" s="275">
        <f t="shared" si="3"/>
        <v>0</v>
      </c>
      <c r="AJ22" s="275">
        <f t="shared" si="4"/>
        <v>0</v>
      </c>
      <c r="AK22" s="276">
        <f t="shared" si="5"/>
        <v>0</v>
      </c>
      <c r="AL22" s="242">
        <f t="shared" si="6"/>
        <v>0</v>
      </c>
    </row>
    <row r="23" spans="1:38" ht="24" customHeight="1" x14ac:dyDescent="0.2">
      <c r="A23" s="13">
        <f>Kalender!B50</f>
        <v>44607</v>
      </c>
      <c r="B23" s="187" t="str">
        <f>Kalender!C50</f>
        <v>Di</v>
      </c>
      <c r="C23" s="3">
        <v>1</v>
      </c>
      <c r="D23" s="14" t="str">
        <f t="shared" ref="D23" si="16">IF(C23=0,"arbeitsfreier Tag",IF(C23=1,"AZ",IF(C23=2,"gesetzl. Feiertag",IF(C23=3,"Tarifurlaub",IF(C23=4,"Sonderurlaub",IF(C23=5,"krank (Arbeitsunfähigkeit)",IF(C23=6,"Aus-/Weiterbildung/Dienstreise","Zeitausgleich")))))))</f>
        <v>AZ</v>
      </c>
      <c r="E23" s="278"/>
      <c r="F23" s="278"/>
      <c r="G23" s="5"/>
      <c r="H23" s="5"/>
      <c r="I23" s="5"/>
      <c r="J23" s="11"/>
      <c r="K23" s="294">
        <f t="shared" si="0"/>
        <v>0</v>
      </c>
      <c r="L23" s="41">
        <f t="shared" ref="L23" si="17">SUM(AH23)</f>
        <v>0</v>
      </c>
      <c r="M23" s="52"/>
      <c r="N23" s="273"/>
      <c r="O23" s="331"/>
      <c r="P23" s="332"/>
      <c r="AC23" s="242" t="str">
        <f t="shared" si="9"/>
        <v>Di</v>
      </c>
      <c r="AD23" s="242">
        <f t="shared" si="1"/>
        <v>1</v>
      </c>
      <c r="AE23" s="243">
        <f t="shared" ref="AE23:AE28" si="18">SUM($M$22)</f>
        <v>2</v>
      </c>
      <c r="AF23" s="243">
        <f>VLOOKUP(AC23,Varianten_Kombi!L:M,2,0)</f>
        <v>2</v>
      </c>
      <c r="AG23" s="244" t="str">
        <f t="shared" si="2"/>
        <v>122</v>
      </c>
      <c r="AH23" s="242">
        <f>VLOOKUP(AG23,Varianten_Kombi!$E$4:$G$143,3)</f>
        <v>0</v>
      </c>
      <c r="AI23" s="275">
        <f t="shared" si="3"/>
        <v>0</v>
      </c>
      <c r="AJ23" s="275">
        <f t="shared" si="4"/>
        <v>0</v>
      </c>
      <c r="AK23" s="276">
        <f t="shared" si="5"/>
        <v>0</v>
      </c>
      <c r="AL23" s="242">
        <f t="shared" si="6"/>
        <v>0</v>
      </c>
    </row>
    <row r="24" spans="1:38" ht="24" customHeight="1" x14ac:dyDescent="0.2">
      <c r="A24" s="13">
        <f>Kalender!B51</f>
        <v>44608</v>
      </c>
      <c r="B24" s="187" t="str">
        <f>Kalender!C51</f>
        <v>Mi</v>
      </c>
      <c r="C24" s="3">
        <v>1</v>
      </c>
      <c r="D24" s="14" t="str">
        <f t="shared" ref="D24:D30" si="19">IF(C24=0,"arbeitsfreier Tag",IF(C24=1,"AZ",IF(C24=2,"gesetzl. Feiertag",IF(C24=3,"Tarifurlaub",IF(C24=4,"Sonderurlaub",IF(C24=5,"krank (Arbeitsunfähigkeit)",IF(C24=6,"Aus-/Weiterbildung/Dienstreise","Zeitausgleich")))))))</f>
        <v>AZ</v>
      </c>
      <c r="E24" s="278"/>
      <c r="F24" s="278"/>
      <c r="G24" s="5"/>
      <c r="H24" s="5"/>
      <c r="I24" s="5"/>
      <c r="J24" s="11"/>
      <c r="K24" s="294">
        <f t="shared" si="0"/>
        <v>0</v>
      </c>
      <c r="L24" s="41">
        <f t="shared" ref="L24:L30" si="20">SUM(AH24)</f>
        <v>0</v>
      </c>
      <c r="M24" s="52"/>
      <c r="N24" s="273"/>
      <c r="O24" s="331"/>
      <c r="P24" s="332"/>
      <c r="AC24" s="242" t="str">
        <f t="shared" si="9"/>
        <v>Mi</v>
      </c>
      <c r="AD24" s="242">
        <f t="shared" si="1"/>
        <v>1</v>
      </c>
      <c r="AE24" s="243">
        <f t="shared" si="18"/>
        <v>2</v>
      </c>
      <c r="AF24" s="243">
        <f>VLOOKUP(AC24,Varianten_Kombi!L:M,2,0)</f>
        <v>3</v>
      </c>
      <c r="AG24" s="244" t="str">
        <f t="shared" si="2"/>
        <v>123</v>
      </c>
      <c r="AH24" s="242">
        <f>VLOOKUP(AG24,Varianten_Kombi!$E$4:$G$143,3)</f>
        <v>0</v>
      </c>
      <c r="AI24" s="275">
        <f t="shared" si="3"/>
        <v>0</v>
      </c>
      <c r="AJ24" s="275">
        <f t="shared" si="4"/>
        <v>0</v>
      </c>
      <c r="AK24" s="276">
        <f t="shared" si="5"/>
        <v>0</v>
      </c>
      <c r="AL24" s="242">
        <f t="shared" si="6"/>
        <v>0</v>
      </c>
    </row>
    <row r="25" spans="1:38" ht="24" customHeight="1" x14ac:dyDescent="0.2">
      <c r="A25" s="13">
        <f>Kalender!B52</f>
        <v>44609</v>
      </c>
      <c r="B25" s="187" t="str">
        <f>Kalender!C52</f>
        <v>Do</v>
      </c>
      <c r="C25" s="3">
        <v>1</v>
      </c>
      <c r="D25" s="14" t="str">
        <f t="shared" si="19"/>
        <v>AZ</v>
      </c>
      <c r="E25" s="278"/>
      <c r="F25" s="278"/>
      <c r="G25" s="5"/>
      <c r="H25" s="5"/>
      <c r="I25" s="5"/>
      <c r="J25" s="11"/>
      <c r="K25" s="294">
        <f t="shared" si="0"/>
        <v>0</v>
      </c>
      <c r="L25" s="41">
        <f t="shared" si="20"/>
        <v>0</v>
      </c>
      <c r="M25" s="275"/>
      <c r="N25" s="273"/>
      <c r="O25" s="331"/>
      <c r="P25" s="332"/>
      <c r="AC25" s="242" t="str">
        <f t="shared" si="9"/>
        <v>Do</v>
      </c>
      <c r="AD25" s="242">
        <f t="shared" si="1"/>
        <v>1</v>
      </c>
      <c r="AE25" s="243">
        <f t="shared" si="18"/>
        <v>2</v>
      </c>
      <c r="AF25" s="243">
        <f>VLOOKUP(AC25,Varianten_Kombi!L:M,2,0)</f>
        <v>4</v>
      </c>
      <c r="AG25" s="244" t="str">
        <f t="shared" si="2"/>
        <v>124</v>
      </c>
      <c r="AH25" s="242">
        <f>VLOOKUP(AG25,Varianten_Kombi!$E$4:$G$143,3)</f>
        <v>0</v>
      </c>
      <c r="AI25" s="275">
        <f t="shared" si="3"/>
        <v>0</v>
      </c>
      <c r="AJ25" s="275">
        <f t="shared" si="4"/>
        <v>0</v>
      </c>
      <c r="AK25" s="276">
        <f t="shared" si="5"/>
        <v>0</v>
      </c>
      <c r="AL25" s="242">
        <f t="shared" si="6"/>
        <v>0</v>
      </c>
    </row>
    <row r="26" spans="1:38" ht="24" customHeight="1" x14ac:dyDescent="0.2">
      <c r="A26" s="13">
        <f>Kalender!B53</f>
        <v>44610</v>
      </c>
      <c r="B26" s="187" t="str">
        <f>Kalender!C53</f>
        <v>Fr</v>
      </c>
      <c r="C26" s="3">
        <v>1</v>
      </c>
      <c r="D26" s="14" t="str">
        <f t="shared" si="19"/>
        <v>AZ</v>
      </c>
      <c r="E26" s="278"/>
      <c r="F26" s="278"/>
      <c r="G26" s="5"/>
      <c r="H26" s="5"/>
      <c r="I26" s="5"/>
      <c r="J26" s="11"/>
      <c r="K26" s="294">
        <f t="shared" si="0"/>
        <v>0</v>
      </c>
      <c r="L26" s="41">
        <f t="shared" si="20"/>
        <v>0</v>
      </c>
      <c r="O26" s="331"/>
      <c r="P26" s="332"/>
      <c r="AC26" s="242" t="str">
        <f t="shared" si="9"/>
        <v>Fr</v>
      </c>
      <c r="AD26" s="242">
        <f t="shared" si="1"/>
        <v>1</v>
      </c>
      <c r="AE26" s="243">
        <f t="shared" si="18"/>
        <v>2</v>
      </c>
      <c r="AF26" s="243">
        <f>VLOOKUP(AC26,Varianten_Kombi!L:M,2,0)</f>
        <v>5</v>
      </c>
      <c r="AG26" s="244" t="str">
        <f t="shared" si="2"/>
        <v>125</v>
      </c>
      <c r="AH26" s="242">
        <f>VLOOKUP(AG26,Varianten_Kombi!$E$4:$G$143,3)</f>
        <v>0</v>
      </c>
      <c r="AI26" s="275">
        <f t="shared" si="3"/>
        <v>0</v>
      </c>
      <c r="AJ26" s="275">
        <f t="shared" si="4"/>
        <v>0</v>
      </c>
      <c r="AK26" s="276">
        <f t="shared" si="5"/>
        <v>0</v>
      </c>
      <c r="AL26" s="242">
        <f t="shared" si="6"/>
        <v>0</v>
      </c>
    </row>
    <row r="27" spans="1:38" ht="24" customHeight="1" x14ac:dyDescent="0.2">
      <c r="A27" s="13">
        <f>Kalender!B54</f>
        <v>44611</v>
      </c>
      <c r="B27" s="187" t="str">
        <f>Kalender!C54</f>
        <v>Sa</v>
      </c>
      <c r="C27" s="184">
        <v>0</v>
      </c>
      <c r="D27" s="15" t="str">
        <f t="shared" si="19"/>
        <v>arbeitsfreier Tag</v>
      </c>
      <c r="E27" s="8"/>
      <c r="F27" s="7"/>
      <c r="G27" s="7"/>
      <c r="H27" s="7"/>
      <c r="I27" s="7"/>
      <c r="J27" s="183"/>
      <c r="K27" s="295">
        <f t="shared" si="0"/>
        <v>0</v>
      </c>
      <c r="L27" s="48">
        <f t="shared" si="20"/>
        <v>0</v>
      </c>
      <c r="O27" s="331"/>
      <c r="P27" s="332"/>
      <c r="AC27" s="242" t="str">
        <f t="shared" si="9"/>
        <v>Sa</v>
      </c>
      <c r="AD27" s="242">
        <f t="shared" si="1"/>
        <v>1</v>
      </c>
      <c r="AE27" s="243">
        <f t="shared" si="18"/>
        <v>2</v>
      </c>
      <c r="AF27" s="243">
        <f>VLOOKUP(AC27,Varianten_Kombi!L:M,2,0)</f>
        <v>6</v>
      </c>
      <c r="AG27" s="244" t="str">
        <f t="shared" si="2"/>
        <v>126</v>
      </c>
      <c r="AH27" s="242">
        <f>VLOOKUP(AG27,Varianten_Kombi!$E$4:$G$143,3)</f>
        <v>0</v>
      </c>
      <c r="AI27" s="275">
        <f t="shared" si="3"/>
        <v>0</v>
      </c>
      <c r="AJ27" s="275">
        <f t="shared" si="4"/>
        <v>0</v>
      </c>
      <c r="AK27" s="276">
        <f t="shared" si="5"/>
        <v>0</v>
      </c>
      <c r="AL27" s="242">
        <f t="shared" si="6"/>
        <v>0</v>
      </c>
    </row>
    <row r="28" spans="1:38" ht="24" customHeight="1" x14ac:dyDescent="0.2">
      <c r="A28" s="13">
        <f>Kalender!B55</f>
        <v>44612</v>
      </c>
      <c r="B28" s="187" t="str">
        <f>Kalender!C55</f>
        <v>So</v>
      </c>
      <c r="C28" s="184">
        <v>0</v>
      </c>
      <c r="D28" s="15" t="str">
        <f t="shared" si="19"/>
        <v>arbeitsfreier Tag</v>
      </c>
      <c r="E28" s="8"/>
      <c r="F28" s="7"/>
      <c r="G28" s="7"/>
      <c r="H28" s="7"/>
      <c r="I28" s="7"/>
      <c r="J28" s="183"/>
      <c r="K28" s="295">
        <f t="shared" si="0"/>
        <v>0</v>
      </c>
      <c r="L28" s="48">
        <f t="shared" si="20"/>
        <v>0</v>
      </c>
      <c r="M28" s="46">
        <f>SUM(K22:K28)</f>
        <v>0</v>
      </c>
      <c r="N28" s="169">
        <f>SUM(L22:L28)</f>
        <v>0</v>
      </c>
      <c r="O28" s="331"/>
      <c r="P28" s="332"/>
      <c r="AC28" s="242" t="str">
        <f t="shared" si="9"/>
        <v>So</v>
      </c>
      <c r="AD28" s="242">
        <f t="shared" si="1"/>
        <v>1</v>
      </c>
      <c r="AE28" s="243">
        <f t="shared" si="18"/>
        <v>2</v>
      </c>
      <c r="AF28" s="243">
        <f>VLOOKUP(AC28,Varianten_Kombi!L:M,2,0)</f>
        <v>7</v>
      </c>
      <c r="AG28" s="244" t="str">
        <f t="shared" si="2"/>
        <v>127</v>
      </c>
      <c r="AH28" s="242">
        <f>VLOOKUP(AG28,Varianten_Kombi!$E$4:$G$143,3)</f>
        <v>0</v>
      </c>
      <c r="AI28" s="275">
        <f t="shared" si="3"/>
        <v>0</v>
      </c>
      <c r="AJ28" s="275">
        <f t="shared" si="4"/>
        <v>0</v>
      </c>
      <c r="AK28" s="276">
        <f t="shared" si="5"/>
        <v>0</v>
      </c>
      <c r="AL28" s="242">
        <f t="shared" si="6"/>
        <v>0</v>
      </c>
    </row>
    <row r="29" spans="1:38" ht="24" customHeight="1" x14ac:dyDescent="0.2">
      <c r="A29" s="13">
        <f>Kalender!B56</f>
        <v>44613</v>
      </c>
      <c r="B29" s="187" t="str">
        <f>Kalender!C56</f>
        <v>Mo</v>
      </c>
      <c r="C29" s="3">
        <v>1</v>
      </c>
      <c r="D29" s="14" t="str">
        <f t="shared" si="19"/>
        <v>AZ</v>
      </c>
      <c r="E29" s="278"/>
      <c r="F29" s="278"/>
      <c r="G29" s="5"/>
      <c r="H29" s="5"/>
      <c r="I29" s="5"/>
      <c r="J29" s="11"/>
      <c r="K29" s="294">
        <f t="shared" si="0"/>
        <v>0</v>
      </c>
      <c r="L29" s="41">
        <f t="shared" si="20"/>
        <v>0</v>
      </c>
      <c r="M29" s="242">
        <v>3</v>
      </c>
      <c r="O29" s="331"/>
      <c r="P29" s="332"/>
      <c r="AC29" s="242" t="str">
        <f t="shared" si="9"/>
        <v>Mo</v>
      </c>
      <c r="AD29" s="242">
        <f t="shared" si="1"/>
        <v>1</v>
      </c>
      <c r="AE29" s="243">
        <f>SUM($M$29)</f>
        <v>3</v>
      </c>
      <c r="AF29" s="243">
        <f>VLOOKUP(AC29,Varianten_Kombi!L:M,2,0)</f>
        <v>1</v>
      </c>
      <c r="AG29" s="244" t="str">
        <f t="shared" si="2"/>
        <v>131</v>
      </c>
      <c r="AH29" s="242">
        <f>VLOOKUP(AG29,Varianten_Kombi!$E$4:$G$143,3)</f>
        <v>0</v>
      </c>
      <c r="AI29" s="275">
        <f t="shared" si="3"/>
        <v>0</v>
      </c>
      <c r="AJ29" s="275">
        <f t="shared" si="4"/>
        <v>0</v>
      </c>
      <c r="AK29" s="276">
        <f t="shared" si="5"/>
        <v>0</v>
      </c>
      <c r="AL29" s="242">
        <f t="shared" si="6"/>
        <v>0</v>
      </c>
    </row>
    <row r="30" spans="1:38" ht="24" customHeight="1" x14ac:dyDescent="0.2">
      <c r="A30" s="13">
        <f>Kalender!B57</f>
        <v>44614</v>
      </c>
      <c r="B30" s="187" t="str">
        <f>Kalender!C57</f>
        <v>Di</v>
      </c>
      <c r="C30" s="3">
        <v>1</v>
      </c>
      <c r="D30" s="14" t="str">
        <f t="shared" si="19"/>
        <v>AZ</v>
      </c>
      <c r="E30" s="278"/>
      <c r="F30" s="278"/>
      <c r="G30" s="5"/>
      <c r="H30" s="5"/>
      <c r="I30" s="5"/>
      <c r="J30" s="11"/>
      <c r="K30" s="294">
        <f t="shared" si="0"/>
        <v>0</v>
      </c>
      <c r="L30" s="41">
        <f t="shared" si="20"/>
        <v>0</v>
      </c>
      <c r="M30" s="52"/>
      <c r="N30" s="273"/>
      <c r="O30" s="331"/>
      <c r="P30" s="332"/>
      <c r="AC30" s="242" t="str">
        <f t="shared" si="9"/>
        <v>Di</v>
      </c>
      <c r="AD30" s="242">
        <f t="shared" si="1"/>
        <v>1</v>
      </c>
      <c r="AE30" s="243">
        <f t="shared" ref="AE30:AE35" si="21">SUM($M$29)</f>
        <v>3</v>
      </c>
      <c r="AF30" s="243">
        <f>VLOOKUP(AC30,Varianten_Kombi!L:M,2,0)</f>
        <v>2</v>
      </c>
      <c r="AG30" s="244" t="str">
        <f t="shared" si="2"/>
        <v>132</v>
      </c>
      <c r="AH30" s="242">
        <f>VLOOKUP(AG30,Varianten_Kombi!$E$4:$G$143,3)</f>
        <v>0</v>
      </c>
      <c r="AI30" s="275">
        <f t="shared" si="3"/>
        <v>0</v>
      </c>
      <c r="AJ30" s="275">
        <f t="shared" si="4"/>
        <v>0</v>
      </c>
      <c r="AK30" s="276">
        <f t="shared" si="5"/>
        <v>0</v>
      </c>
      <c r="AL30" s="242">
        <f t="shared" si="6"/>
        <v>0</v>
      </c>
    </row>
    <row r="31" spans="1:38" ht="24" customHeight="1" x14ac:dyDescent="0.2">
      <c r="A31" s="13">
        <f>Kalender!B58</f>
        <v>44615</v>
      </c>
      <c r="B31" s="187" t="str">
        <f>Kalender!C58</f>
        <v>Mi</v>
      </c>
      <c r="C31" s="3">
        <v>1</v>
      </c>
      <c r="D31" s="14" t="str">
        <f t="shared" ref="D31:D33" si="22">IF(C31=0,"arbeitsfreier Tag",IF(C31=1,"AZ",IF(C31=2,"gesetzl. Feiertag",IF(C31=3,"Tarifurlaub",IF(C31=4,"Sonderurlaub",IF(C31=5,"krank (Arbeitsunfähigkeit)",IF(C31=6,"Aus-/Weiterbildung/Dienstreise","Zeitausgleich")))))))</f>
        <v>AZ</v>
      </c>
      <c r="E31" s="278"/>
      <c r="F31" s="278"/>
      <c r="G31" s="5"/>
      <c r="H31" s="5"/>
      <c r="I31" s="5"/>
      <c r="J31" s="11"/>
      <c r="K31" s="294">
        <f t="shared" si="0"/>
        <v>0</v>
      </c>
      <c r="L31" s="41">
        <f t="shared" ref="L31:L33" si="23">SUM(AH31)</f>
        <v>0</v>
      </c>
      <c r="M31" s="52"/>
      <c r="N31" s="273"/>
      <c r="O31" s="331"/>
      <c r="P31" s="332"/>
      <c r="AC31" s="242" t="str">
        <f t="shared" si="9"/>
        <v>Mi</v>
      </c>
      <c r="AD31" s="242">
        <f t="shared" si="1"/>
        <v>1</v>
      </c>
      <c r="AE31" s="243">
        <f t="shared" si="21"/>
        <v>3</v>
      </c>
      <c r="AF31" s="243">
        <f>VLOOKUP(AC31,Varianten_Kombi!L:M,2,0)</f>
        <v>3</v>
      </c>
      <c r="AG31" s="244" t="str">
        <f t="shared" si="2"/>
        <v>133</v>
      </c>
      <c r="AH31" s="242">
        <f>VLOOKUP(AG31,Varianten_Kombi!$E$4:$G$143,3)</f>
        <v>0</v>
      </c>
      <c r="AI31" s="275">
        <f t="shared" si="3"/>
        <v>0</v>
      </c>
      <c r="AJ31" s="275">
        <f t="shared" si="4"/>
        <v>0</v>
      </c>
      <c r="AK31" s="276">
        <f t="shared" si="5"/>
        <v>0</v>
      </c>
      <c r="AL31" s="242">
        <f t="shared" si="6"/>
        <v>0</v>
      </c>
    </row>
    <row r="32" spans="1:38" ht="24" customHeight="1" x14ac:dyDescent="0.2">
      <c r="A32" s="13">
        <f>Kalender!B59</f>
        <v>44616</v>
      </c>
      <c r="B32" s="187" t="str">
        <f>Kalender!C59</f>
        <v>Do</v>
      </c>
      <c r="C32" s="3">
        <v>1</v>
      </c>
      <c r="D32" s="14" t="str">
        <f t="shared" si="22"/>
        <v>AZ</v>
      </c>
      <c r="E32" s="278"/>
      <c r="F32" s="278"/>
      <c r="G32" s="5"/>
      <c r="H32" s="5"/>
      <c r="I32" s="5"/>
      <c r="J32" s="11"/>
      <c r="K32" s="294">
        <f t="shared" si="0"/>
        <v>0</v>
      </c>
      <c r="L32" s="41">
        <f t="shared" si="23"/>
        <v>0</v>
      </c>
      <c r="O32" s="331"/>
      <c r="P32" s="332"/>
      <c r="AC32" s="242" t="str">
        <f t="shared" si="9"/>
        <v>Do</v>
      </c>
      <c r="AD32" s="242">
        <f t="shared" si="1"/>
        <v>1</v>
      </c>
      <c r="AE32" s="243">
        <f t="shared" si="21"/>
        <v>3</v>
      </c>
      <c r="AF32" s="243">
        <f>VLOOKUP(AC32,Varianten_Kombi!L:M,2,0)</f>
        <v>4</v>
      </c>
      <c r="AG32" s="244" t="str">
        <f t="shared" si="2"/>
        <v>134</v>
      </c>
      <c r="AH32" s="242">
        <f>VLOOKUP(AG32,Varianten_Kombi!$E$4:$G$143,3)</f>
        <v>0</v>
      </c>
      <c r="AI32" s="275">
        <f t="shared" si="3"/>
        <v>0</v>
      </c>
      <c r="AJ32" s="275">
        <f t="shared" si="4"/>
        <v>0</v>
      </c>
      <c r="AK32" s="276">
        <f t="shared" si="5"/>
        <v>0</v>
      </c>
      <c r="AL32" s="242">
        <f t="shared" si="6"/>
        <v>0</v>
      </c>
    </row>
    <row r="33" spans="1:38" ht="24" customHeight="1" x14ac:dyDescent="0.2">
      <c r="A33" s="13">
        <f>Kalender!B60</f>
        <v>44617</v>
      </c>
      <c r="B33" s="187" t="str">
        <f>Kalender!C60</f>
        <v>Fr</v>
      </c>
      <c r="C33" s="3">
        <v>1</v>
      </c>
      <c r="D33" s="14" t="str">
        <f t="shared" si="22"/>
        <v>AZ</v>
      </c>
      <c r="E33" s="278"/>
      <c r="F33" s="278"/>
      <c r="G33" s="5"/>
      <c r="H33" s="5"/>
      <c r="I33" s="5"/>
      <c r="J33" s="11"/>
      <c r="K33" s="294">
        <f t="shared" si="0"/>
        <v>0</v>
      </c>
      <c r="L33" s="41">
        <f t="shared" si="23"/>
        <v>0</v>
      </c>
      <c r="N33" s="242"/>
      <c r="O33" s="331"/>
      <c r="P33" s="332"/>
      <c r="AC33" s="242" t="str">
        <f t="shared" si="9"/>
        <v>Fr</v>
      </c>
      <c r="AD33" s="242">
        <f t="shared" si="1"/>
        <v>1</v>
      </c>
      <c r="AE33" s="243">
        <f t="shared" si="21"/>
        <v>3</v>
      </c>
      <c r="AF33" s="243">
        <f>VLOOKUP(AC33,Varianten_Kombi!L:M,2,0)</f>
        <v>5</v>
      </c>
      <c r="AG33" s="244" t="str">
        <f t="shared" si="2"/>
        <v>135</v>
      </c>
      <c r="AH33" s="242">
        <f>VLOOKUP(AG33,Varianten_Kombi!$E$4:$G$143,3)</f>
        <v>0</v>
      </c>
      <c r="AI33" s="275">
        <f t="shared" si="3"/>
        <v>0</v>
      </c>
      <c r="AJ33" s="275">
        <f t="shared" si="4"/>
        <v>0</v>
      </c>
      <c r="AK33" s="276">
        <f t="shared" si="5"/>
        <v>0</v>
      </c>
      <c r="AL33" s="242">
        <f t="shared" si="6"/>
        <v>0</v>
      </c>
    </row>
    <row r="34" spans="1:38" ht="24" customHeight="1" x14ac:dyDescent="0.2">
      <c r="A34" s="13">
        <f>Kalender!B61</f>
        <v>44618</v>
      </c>
      <c r="B34" s="187" t="str">
        <f>Kalender!C61</f>
        <v>Sa</v>
      </c>
      <c r="C34" s="184">
        <v>0</v>
      </c>
      <c r="D34" s="15" t="str">
        <f>IF(C34=0,"arbeitsfreier Tag",IF(C34=1,"AZ",IF(C34=2,"gesetzl. Feiertag",IF(C34=3,"Tarifurlaub",IF(C34=4,"Sonderurlaub",IF(C34=5,"krank (Arbeitsunfähigkeit)",IF(C34=6,"Aus-/Weiterbildung/Dienstreise","Zeitausgleich")))))))</f>
        <v>arbeitsfreier Tag</v>
      </c>
      <c r="E34" s="8"/>
      <c r="F34" s="7"/>
      <c r="G34" s="7"/>
      <c r="H34" s="7"/>
      <c r="I34" s="7"/>
      <c r="J34" s="183"/>
      <c r="K34" s="295">
        <f t="shared" si="0"/>
        <v>0</v>
      </c>
      <c r="L34" s="48">
        <f>SUM(AH34)</f>
        <v>0</v>
      </c>
      <c r="N34" s="242"/>
      <c r="O34" s="331"/>
      <c r="P34" s="332"/>
      <c r="AC34" s="242" t="str">
        <f t="shared" si="9"/>
        <v>Sa</v>
      </c>
      <c r="AD34" s="242">
        <f t="shared" si="1"/>
        <v>1</v>
      </c>
      <c r="AE34" s="243">
        <f t="shared" si="21"/>
        <v>3</v>
      </c>
      <c r="AF34" s="243">
        <f>VLOOKUP(AC34,Varianten_Kombi!L:M,2,0)</f>
        <v>6</v>
      </c>
      <c r="AG34" s="244" t="str">
        <f t="shared" si="2"/>
        <v>136</v>
      </c>
      <c r="AH34" s="242">
        <f>VLOOKUP(AG34,Varianten_Kombi!$E$4:$G$143,3)</f>
        <v>0</v>
      </c>
      <c r="AI34" s="275">
        <f t="shared" si="3"/>
        <v>0</v>
      </c>
      <c r="AJ34" s="275">
        <f t="shared" si="4"/>
        <v>0</v>
      </c>
      <c r="AK34" s="276">
        <f t="shared" si="5"/>
        <v>0</v>
      </c>
      <c r="AL34" s="242">
        <f t="shared" si="6"/>
        <v>0</v>
      </c>
    </row>
    <row r="35" spans="1:38" ht="24" customHeight="1" x14ac:dyDescent="0.2">
      <c r="A35" s="13">
        <f>Kalender!B62</f>
        <v>44619</v>
      </c>
      <c r="B35" s="187" t="str">
        <f>Kalender!C62</f>
        <v>So</v>
      </c>
      <c r="C35" s="184">
        <v>0</v>
      </c>
      <c r="D35" s="15" t="str">
        <f t="shared" ref="D35:D36" si="24">IF(C35=0,"arbeitsfreier Tag",IF(C35=1,"AZ",IF(C35=2,"gesetzl. Feiertag",IF(C35=3,"Tarifurlaub",IF(C35=4,"Sonderurlaub",IF(C35=5,"krank (Arbeitsunfähigkeit)",IF(C35=6,"Aus-/Weiterbildung/Dienstreise","Zeitausgleich")))))))</f>
        <v>arbeitsfreier Tag</v>
      </c>
      <c r="E35" s="8"/>
      <c r="F35" s="7"/>
      <c r="G35" s="7"/>
      <c r="H35" s="7"/>
      <c r="I35" s="7"/>
      <c r="J35" s="183"/>
      <c r="K35" s="295">
        <f t="shared" si="0"/>
        <v>0</v>
      </c>
      <c r="L35" s="48">
        <f t="shared" ref="L35:L36" si="25">SUM(AH35)</f>
        <v>0</v>
      </c>
      <c r="M35" s="46">
        <f>SUM(K29:K35)</f>
        <v>0</v>
      </c>
      <c r="N35" s="169">
        <f>SUM(L29:L35)</f>
        <v>0</v>
      </c>
      <c r="O35" s="331"/>
      <c r="P35" s="332"/>
      <c r="AC35" s="242" t="str">
        <f t="shared" si="9"/>
        <v>So</v>
      </c>
      <c r="AD35" s="242">
        <f t="shared" si="1"/>
        <v>1</v>
      </c>
      <c r="AE35" s="243">
        <f t="shared" si="21"/>
        <v>3</v>
      </c>
      <c r="AF35" s="243">
        <f>VLOOKUP(AC35,Varianten_Kombi!L:M,2,0)</f>
        <v>7</v>
      </c>
      <c r="AG35" s="244" t="str">
        <f t="shared" ref="AG35:AG36" si="26">CONCATENATE(AD35,AE35,AF35)</f>
        <v>137</v>
      </c>
      <c r="AH35" s="242">
        <f>VLOOKUP(AG35,Varianten_Kombi!$E$4:$G$143,3)</f>
        <v>0</v>
      </c>
      <c r="AI35" s="275">
        <f t="shared" si="3"/>
        <v>0</v>
      </c>
      <c r="AJ35" s="275">
        <f t="shared" si="4"/>
        <v>0</v>
      </c>
      <c r="AK35" s="276">
        <f t="shared" ref="AK35:AK36" si="27">IF(AI35&gt;9.5,IF(AJ35&gt;0.75,(AI35-AJ35),(AI35-0.75)),IF(AI35&gt;6,IF(AJ35&gt;0.5,(AI35-AJ35),(AI35-0.5)),IF(AI35&lt;=6,(AI35-AJ35))))</f>
        <v>0</v>
      </c>
      <c r="AL35" s="242">
        <f t="shared" si="6"/>
        <v>0</v>
      </c>
    </row>
    <row r="36" spans="1:38" ht="24" customHeight="1" x14ac:dyDescent="0.2">
      <c r="A36" s="13">
        <f>Kalender!B63</f>
        <v>44620</v>
      </c>
      <c r="B36" s="187" t="str">
        <f>Kalender!C63</f>
        <v>Mo</v>
      </c>
      <c r="C36" s="3">
        <v>1</v>
      </c>
      <c r="D36" s="14" t="str">
        <f t="shared" si="24"/>
        <v>AZ</v>
      </c>
      <c r="E36" s="278"/>
      <c r="F36" s="278"/>
      <c r="G36" s="5"/>
      <c r="H36" s="5"/>
      <c r="I36" s="5"/>
      <c r="J36" s="11"/>
      <c r="K36" s="294">
        <f t="shared" si="0"/>
        <v>0</v>
      </c>
      <c r="L36" s="41">
        <f t="shared" si="25"/>
        <v>0</v>
      </c>
      <c r="M36" s="242">
        <v>4</v>
      </c>
      <c r="O36" s="329"/>
      <c r="P36" s="330"/>
      <c r="AC36" s="242" t="str">
        <f t="shared" si="9"/>
        <v>Mo</v>
      </c>
      <c r="AD36" s="242">
        <f t="shared" si="1"/>
        <v>1</v>
      </c>
      <c r="AE36" s="243">
        <f>SUM($M$36)</f>
        <v>4</v>
      </c>
      <c r="AF36" s="243">
        <f>VLOOKUP(AC36,Varianten_Kombi!L:M,2,0)</f>
        <v>1</v>
      </c>
      <c r="AG36" s="244" t="str">
        <f t="shared" si="26"/>
        <v>141</v>
      </c>
      <c r="AH36" s="242">
        <f>VLOOKUP(AG36,Varianten_Kombi!$E$4:$G$143,3)</f>
        <v>0</v>
      </c>
      <c r="AI36" s="275">
        <f t="shared" si="3"/>
        <v>0</v>
      </c>
      <c r="AJ36" s="275">
        <f t="shared" si="4"/>
        <v>0</v>
      </c>
      <c r="AK36" s="276">
        <f t="shared" si="27"/>
        <v>0</v>
      </c>
      <c r="AL36" s="242">
        <f t="shared" si="6"/>
        <v>0</v>
      </c>
    </row>
    <row r="37" spans="1:38" ht="21" customHeight="1" x14ac:dyDescent="0.2">
      <c r="M37" s="46">
        <f>SUM(K36:K36)</f>
        <v>0</v>
      </c>
      <c r="N37" s="41">
        <f>SUM(L36:L36)</f>
        <v>0</v>
      </c>
    </row>
    <row r="38" spans="1:38" x14ac:dyDescent="0.2">
      <c r="M38" s="275"/>
      <c r="N38" s="273"/>
    </row>
    <row r="39" spans="1:38" x14ac:dyDescent="0.2">
      <c r="M39" s="275"/>
      <c r="N39" s="273"/>
    </row>
    <row r="40" spans="1:38" x14ac:dyDescent="0.2">
      <c r="M40" s="275"/>
      <c r="N40" s="273"/>
    </row>
    <row r="47" spans="1:38" ht="15.75" thickBot="1" x14ac:dyDescent="0.25"/>
    <row r="48" spans="1:38" x14ac:dyDescent="0.2">
      <c r="E48" s="212"/>
      <c r="F48" s="213"/>
      <c r="G48" s="213"/>
      <c r="H48" s="213"/>
      <c r="I48" s="213"/>
      <c r="J48" s="213"/>
      <c r="K48" s="213"/>
      <c r="L48" s="213"/>
      <c r="M48" s="213"/>
      <c r="N48" s="97"/>
      <c r="O48" s="213"/>
      <c r="P48" s="214"/>
    </row>
    <row r="49" spans="1:36" ht="24" customHeight="1" x14ac:dyDescent="0.2">
      <c r="A49" s="293"/>
      <c r="E49" s="215" t="s">
        <v>25</v>
      </c>
      <c r="F49" s="47"/>
      <c r="G49" s="47"/>
      <c r="H49" s="47"/>
      <c r="I49" s="47"/>
      <c r="J49" s="47"/>
      <c r="K49" s="75">
        <f>SUM(M14,M21,M28,M35,M37)</f>
        <v>0</v>
      </c>
      <c r="L49" s="16"/>
      <c r="M49" s="47" t="s">
        <v>46</v>
      </c>
      <c r="N49" s="47"/>
      <c r="O49" s="18">
        <f>Jan!O51</f>
        <v>0</v>
      </c>
      <c r="P49" s="216"/>
      <c r="AE49" s="243"/>
      <c r="AF49" s="243"/>
      <c r="AG49" s="244"/>
      <c r="AI49" s="275"/>
      <c r="AJ49" s="275"/>
    </row>
    <row r="50" spans="1:36" ht="24" customHeight="1" x14ac:dyDescent="0.2">
      <c r="A50" s="293"/>
      <c r="E50" s="215" t="s">
        <v>31</v>
      </c>
      <c r="F50" s="47"/>
      <c r="G50" s="47"/>
      <c r="H50" s="47"/>
      <c r="I50" s="47"/>
      <c r="J50" s="47"/>
      <c r="K50" s="75">
        <f>Jan!$K$54</f>
        <v>0</v>
      </c>
      <c r="L50" s="89"/>
      <c r="M50" s="47" t="s">
        <v>45</v>
      </c>
      <c r="N50" s="47"/>
      <c r="O50" s="18">
        <f>SUM(COUNTIF(C9:C36,3))</f>
        <v>0</v>
      </c>
      <c r="P50" s="216"/>
    </row>
    <row r="51" spans="1:36" ht="24" customHeight="1" x14ac:dyDescent="0.2">
      <c r="E51" s="215" t="s">
        <v>26</v>
      </c>
      <c r="F51" s="47"/>
      <c r="G51" s="47"/>
      <c r="H51" s="47"/>
      <c r="I51" s="47"/>
      <c r="J51" s="47"/>
      <c r="K51" s="75">
        <f>SUM(K49:K50)</f>
        <v>0</v>
      </c>
      <c r="L51" s="89"/>
      <c r="M51" s="47" t="s">
        <v>35</v>
      </c>
      <c r="N51" s="47"/>
      <c r="O51" s="18">
        <f>O49-O50</f>
        <v>0</v>
      </c>
      <c r="P51" s="217"/>
    </row>
    <row r="52" spans="1:36" ht="24" customHeight="1" x14ac:dyDescent="0.2">
      <c r="E52" s="215" t="s">
        <v>27</v>
      </c>
      <c r="F52" s="47"/>
      <c r="G52" s="47"/>
      <c r="H52" s="47"/>
      <c r="I52" s="47"/>
      <c r="J52" s="47"/>
      <c r="K52" s="81">
        <f>SUM(N14,N21,N28,N35)</f>
        <v>0</v>
      </c>
      <c r="L52" s="89"/>
      <c r="M52" s="47"/>
      <c r="N52" s="47"/>
      <c r="O52" s="218"/>
      <c r="P52" s="217"/>
    </row>
    <row r="53" spans="1:36" ht="24" customHeight="1" thickBot="1" x14ac:dyDescent="0.25">
      <c r="E53" s="215"/>
      <c r="F53" s="47"/>
      <c r="G53" s="47"/>
      <c r="H53" s="47"/>
      <c r="I53" s="47"/>
      <c r="J53" s="47"/>
      <c r="K53" s="79"/>
      <c r="L53" s="89"/>
      <c r="M53" s="47"/>
      <c r="N53" s="47"/>
      <c r="O53" s="218"/>
      <c r="P53" s="217"/>
    </row>
    <row r="54" spans="1:36" ht="24" customHeight="1" thickBot="1" x14ac:dyDescent="0.3">
      <c r="E54" s="215" t="s">
        <v>28</v>
      </c>
      <c r="F54" s="47"/>
      <c r="G54" s="47"/>
      <c r="H54" s="47"/>
      <c r="I54" s="47"/>
      <c r="J54" s="89"/>
      <c r="K54" s="80">
        <f>K51-K52</f>
        <v>0</v>
      </c>
      <c r="L54" s="89"/>
      <c r="M54" s="47"/>
      <c r="N54" s="47"/>
      <c r="O54" s="47"/>
      <c r="P54" s="217"/>
    </row>
    <row r="55" spans="1:36" ht="24" customHeight="1" thickBot="1" x14ac:dyDescent="0.25">
      <c r="E55" s="219"/>
      <c r="F55" s="220"/>
      <c r="G55" s="220"/>
      <c r="H55" s="220"/>
      <c r="I55" s="220"/>
      <c r="J55" s="220"/>
      <c r="K55" s="221"/>
      <c r="L55" s="220"/>
      <c r="M55" s="118"/>
      <c r="N55" s="220"/>
      <c r="O55" s="222"/>
      <c r="P55" s="223"/>
    </row>
    <row r="56" spans="1:36" ht="24" customHeight="1" x14ac:dyDescent="0.2">
      <c r="K56" s="288"/>
      <c r="M56" s="246"/>
      <c r="N56" s="242"/>
      <c r="O56" s="283"/>
    </row>
    <row r="57" spans="1:36" ht="24" customHeight="1" x14ac:dyDescent="0.2">
      <c r="M57" s="246"/>
      <c r="N57" s="242"/>
    </row>
    <row r="58" spans="1:36" ht="24" customHeight="1" x14ac:dyDescent="0.2">
      <c r="C58" s="255"/>
      <c r="D58" s="255"/>
      <c r="E58" s="255"/>
      <c r="F58" s="255"/>
      <c r="K58" s="255"/>
      <c r="L58" s="255"/>
      <c r="N58" s="242"/>
      <c r="P58" s="283"/>
    </row>
    <row r="59" spans="1:36" ht="24" customHeight="1" x14ac:dyDescent="0.2">
      <c r="C59" s="242" t="s">
        <v>32</v>
      </c>
      <c r="F59" s="287"/>
      <c r="K59" s="242" t="s">
        <v>33</v>
      </c>
      <c r="N59" s="242"/>
      <c r="P59" s="283"/>
    </row>
    <row r="225" spans="13:13" x14ac:dyDescent="0.2">
      <c r="M225" s="242">
        <v>3</v>
      </c>
    </row>
  </sheetData>
  <sheetProtection algorithmName="SHA-512" hashValue="Ftcn5cL80NPGVjCRqp01/Dy8iUGc0wQZ13hcyAtLvd80ZA5vX+Z/bNcT/aNupgk12AWiUbPM23M6wBVMxevg7Q==" saltValue="52RcNoHRKcOa16K+wJkFpQ==" spinCount="100000" sheet="1" selectLockedCells="1"/>
  <autoFilter ref="A8:AQ36">
    <filterColumn colId="14" showButton="0"/>
    <filterColumn colId="29" showButton="0"/>
    <filterColumn colId="30" showButton="0"/>
    <filterColumn colId="31" showButton="0"/>
    <filterColumn colId="32" showButton="0"/>
  </autoFilter>
  <mergeCells count="35">
    <mergeCell ref="O18:P18"/>
    <mergeCell ref="O19:P19"/>
    <mergeCell ref="O20:P20"/>
    <mergeCell ref="O13:P13"/>
    <mergeCell ref="O14:P14"/>
    <mergeCell ref="O15:P15"/>
    <mergeCell ref="O16:P16"/>
    <mergeCell ref="O17:P17"/>
    <mergeCell ref="O23:P23"/>
    <mergeCell ref="O24:P24"/>
    <mergeCell ref="O25:P25"/>
    <mergeCell ref="A1:P1"/>
    <mergeCell ref="AD8:AH8"/>
    <mergeCell ref="K3:L3"/>
    <mergeCell ref="M3:N3"/>
    <mergeCell ref="K4:L4"/>
    <mergeCell ref="M4:N4"/>
    <mergeCell ref="O7:P8"/>
    <mergeCell ref="O9:P9"/>
    <mergeCell ref="O21:P21"/>
    <mergeCell ref="O22:P22"/>
    <mergeCell ref="O10:P10"/>
    <mergeCell ref="O11:P11"/>
    <mergeCell ref="O12:P12"/>
    <mergeCell ref="O36:P36"/>
    <mergeCell ref="O30:P30"/>
    <mergeCell ref="O31:P31"/>
    <mergeCell ref="O32:P32"/>
    <mergeCell ref="O26:P26"/>
    <mergeCell ref="O27:P27"/>
    <mergeCell ref="O35:P35"/>
    <mergeCell ref="O34:P34"/>
    <mergeCell ref="O33:P33"/>
    <mergeCell ref="O28:P28"/>
    <mergeCell ref="O29:P29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locked="0" defaultSize="0" autoLine="0" autoPict="0">
                <anchor moveWithCells="1">
                  <from>
                    <xdr:col>11</xdr:col>
                    <xdr:colOff>695325</xdr:colOff>
                    <xdr:row>2</xdr:row>
                    <xdr:rowOff>209550</xdr:rowOff>
                  </from>
                  <to>
                    <xdr:col>14</xdr:col>
                    <xdr:colOff>104775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locked="0" defaultSize="0" autoLine="0" autoPict="0">
                <anchor moveWithCells="1">
                  <from>
                    <xdr:col>12</xdr:col>
                    <xdr:colOff>28575</xdr:colOff>
                    <xdr:row>8</xdr:row>
                    <xdr:rowOff>0</xdr:rowOff>
                  </from>
                  <to>
                    <xdr:col>14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Drop Down 4">
              <controlPr locked="0" defaultSize="0" autoLine="0" autoPict="0">
                <anchor moveWithCells="1">
                  <from>
                    <xdr:col>12</xdr:col>
                    <xdr:colOff>47625</xdr:colOff>
                    <xdr:row>14</xdr:row>
                    <xdr:rowOff>9525</xdr:rowOff>
                  </from>
                  <to>
                    <xdr:col>14</xdr:col>
                    <xdr:colOff>28575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Drop Down 5">
              <controlPr locked="0" defaultSize="0" autoLine="0" autoPict="0">
                <anchor moveWithCells="1">
                  <from>
                    <xdr:col>12</xdr:col>
                    <xdr:colOff>28575</xdr:colOff>
                    <xdr:row>20</xdr:row>
                    <xdr:rowOff>285750</xdr:rowOff>
                  </from>
                  <to>
                    <xdr:col>13</xdr:col>
                    <xdr:colOff>619125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Drop Down 6">
              <controlPr locked="0" defaultSize="0" autoLine="0" autoPict="0">
                <anchor moveWithCells="1">
                  <from>
                    <xdr:col>12</xdr:col>
                    <xdr:colOff>66675</xdr:colOff>
                    <xdr:row>28</xdr:row>
                    <xdr:rowOff>9525</xdr:rowOff>
                  </from>
                  <to>
                    <xdr:col>14</xdr:col>
                    <xdr:colOff>38100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Drop Down 7">
              <controlPr locked="0" defaultSize="0" autoLine="0" autoPict="0">
                <anchor moveWithCells="1">
                  <from>
                    <xdr:col>12</xdr:col>
                    <xdr:colOff>38100</xdr:colOff>
                    <xdr:row>35</xdr:row>
                    <xdr:rowOff>9525</xdr:rowOff>
                  </from>
                  <to>
                    <xdr:col>13</xdr:col>
                    <xdr:colOff>600075</xdr:colOff>
                    <xdr:row>35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3" tint="0.39997558519241921"/>
    <pageSetUpPr fitToPage="1"/>
  </sheetPr>
  <dimension ref="A1:AN63"/>
  <sheetViews>
    <sheetView showGridLines="0" zoomScale="115" zoomScaleNormal="115" workbookViewId="0">
      <selection activeCell="E36" sqref="E36:F39"/>
    </sheetView>
  </sheetViews>
  <sheetFormatPr baseColWidth="10" defaultColWidth="11.42578125" defaultRowHeight="15" x14ac:dyDescent="0.2"/>
  <cols>
    <col min="1" max="1" width="7.7109375" style="242" customWidth="1"/>
    <col min="2" max="2" width="8.140625" style="296" customWidth="1"/>
    <col min="3" max="3" width="6" style="242" customWidth="1"/>
    <col min="4" max="4" width="10.7109375" style="242" bestFit="1" customWidth="1"/>
    <col min="5" max="10" width="9.28515625" style="242" customWidth="1"/>
    <col min="11" max="12" width="11.5703125" style="242" customWidth="1"/>
    <col min="13" max="13" width="9.28515625" style="242" customWidth="1"/>
    <col min="14" max="14" width="9.42578125" style="246" customWidth="1"/>
    <col min="15" max="16" width="11.42578125" style="242"/>
    <col min="17" max="29" width="11.42578125" style="242" hidden="1" customWidth="1"/>
    <col min="30" max="30" width="5" style="242" hidden="1" customWidth="1"/>
    <col min="31" max="32" width="2.5703125" style="242" hidden="1" customWidth="1"/>
    <col min="33" max="33" width="5.28515625" style="242" hidden="1" customWidth="1"/>
    <col min="34" max="34" width="2.5703125" style="242" hidden="1" customWidth="1"/>
    <col min="35" max="35" width="12" style="242" hidden="1" customWidth="1"/>
    <col min="36" max="36" width="8.140625" style="242" hidden="1" customWidth="1"/>
    <col min="37" max="37" width="10.5703125" style="242" hidden="1" customWidth="1"/>
    <col min="38" max="38" width="15.7109375" style="242" hidden="1" customWidth="1"/>
    <col min="39" max="40" width="11.42578125" style="242" hidden="1" customWidth="1"/>
    <col min="41" max="16384" width="11.42578125" style="242"/>
  </cols>
  <sheetData>
    <row r="1" spans="1:38" ht="25.5" x14ac:dyDescent="0.35">
      <c r="A1" s="311" t="s">
        <v>13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3"/>
      <c r="AE1" s="243"/>
      <c r="AF1" s="243"/>
      <c r="AG1" s="243"/>
      <c r="AL1" s="242">
        <f>IF(($C$20=6)*AND($AK$20&gt;$L$20),$AK$20,$L$20)</f>
        <v>0</v>
      </c>
    </row>
    <row r="2" spans="1:38" ht="36" customHeight="1" x14ac:dyDescent="0.2">
      <c r="AE2" s="243"/>
      <c r="AF2" s="243"/>
      <c r="AG2" s="243"/>
    </row>
    <row r="3" spans="1:38" ht="18.75" customHeight="1" x14ac:dyDescent="0.25">
      <c r="A3" s="83">
        <f>Person!$G$2</f>
        <v>0</v>
      </c>
      <c r="B3" s="188"/>
      <c r="C3" s="54"/>
      <c r="D3" s="54"/>
      <c r="E3" s="54"/>
      <c r="F3" s="55"/>
      <c r="K3" s="315" t="s">
        <v>58</v>
      </c>
      <c r="L3" s="315"/>
      <c r="M3" s="314">
        <f>IF(M4=1,Person!G14, IF(M4=2,Person!O14,IF(M4=3,Person!W14,IF(M4=4,Person!AE14,"FALSCH"))))</f>
        <v>0</v>
      </c>
      <c r="N3" s="314"/>
      <c r="AE3" s="243"/>
      <c r="AF3" s="243"/>
      <c r="AG3" s="243"/>
    </row>
    <row r="4" spans="1:38" ht="18.75" customHeight="1" x14ac:dyDescent="0.25">
      <c r="A4" s="84">
        <f>Person!$G$3</f>
        <v>0</v>
      </c>
      <c r="B4" s="189"/>
      <c r="C4" s="56"/>
      <c r="D4" s="56"/>
      <c r="E4" s="56"/>
      <c r="F4" s="57"/>
      <c r="K4" s="315" t="s">
        <v>59</v>
      </c>
      <c r="L4" s="315"/>
      <c r="M4" s="53">
        <v>1</v>
      </c>
      <c r="N4" s="247"/>
      <c r="AE4" s="243"/>
      <c r="AF4" s="243"/>
      <c r="AG4" s="243"/>
      <c r="AL4" s="242">
        <f>IF($C$20=6+AND($AK$20&lt;$L$20),$AK$20,$L$20)</f>
        <v>0</v>
      </c>
    </row>
    <row r="5" spans="1:38" s="251" customFormat="1" ht="39" customHeight="1" x14ac:dyDescent="0.4">
      <c r="A5" s="59">
        <v>44621</v>
      </c>
      <c r="B5" s="248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AE5" s="252"/>
      <c r="AF5" s="252"/>
      <c r="AG5" s="252"/>
      <c r="AL5" s="242"/>
    </row>
    <row r="6" spans="1:38" ht="21" customHeight="1" x14ac:dyDescent="0.2">
      <c r="A6" s="255"/>
      <c r="B6" s="297"/>
      <c r="C6" s="255"/>
      <c r="N6" s="242"/>
      <c r="AE6" s="243"/>
      <c r="AF6" s="243"/>
      <c r="AG6" s="243"/>
      <c r="AL6" s="242">
        <f>IF(AND($C$20=6,$AK$20&gt;$L$20),$AK$20,$L$20)</f>
        <v>0</v>
      </c>
    </row>
    <row r="7" spans="1:38" ht="24" customHeight="1" x14ac:dyDescent="0.25">
      <c r="A7" s="22" t="s">
        <v>14</v>
      </c>
      <c r="B7" s="190"/>
      <c r="C7" s="24" t="s">
        <v>15</v>
      </c>
      <c r="D7" s="25" t="s">
        <v>52</v>
      </c>
      <c r="E7" s="26" t="s">
        <v>16</v>
      </c>
      <c r="F7" s="26"/>
      <c r="G7" s="27" t="s">
        <v>17</v>
      </c>
      <c r="H7" s="26"/>
      <c r="I7" s="27" t="s">
        <v>18</v>
      </c>
      <c r="J7" s="28"/>
      <c r="K7" s="29" t="s">
        <v>14</v>
      </c>
      <c r="L7" s="30" t="s">
        <v>14</v>
      </c>
      <c r="M7" s="31" t="s">
        <v>19</v>
      </c>
      <c r="N7" s="31" t="s">
        <v>19</v>
      </c>
      <c r="O7" s="334" t="s">
        <v>72</v>
      </c>
      <c r="P7" s="335"/>
      <c r="AE7" s="243"/>
      <c r="AF7" s="243"/>
      <c r="AG7" s="243"/>
    </row>
    <row r="8" spans="1:38" ht="24" customHeight="1" x14ac:dyDescent="0.25">
      <c r="A8" s="32"/>
      <c r="B8" s="191"/>
      <c r="C8" s="34" t="s">
        <v>20</v>
      </c>
      <c r="D8" s="35" t="s">
        <v>51</v>
      </c>
      <c r="E8" s="36" t="s">
        <v>21</v>
      </c>
      <c r="F8" s="37" t="s">
        <v>22</v>
      </c>
      <c r="G8" s="37" t="s">
        <v>21</v>
      </c>
      <c r="H8" s="37" t="s">
        <v>22</v>
      </c>
      <c r="I8" s="37" t="s">
        <v>21</v>
      </c>
      <c r="J8" s="35" t="s">
        <v>22</v>
      </c>
      <c r="K8" s="36" t="s">
        <v>23</v>
      </c>
      <c r="L8" s="38" t="s">
        <v>24</v>
      </c>
      <c r="M8" s="39" t="s">
        <v>23</v>
      </c>
      <c r="N8" s="39" t="s">
        <v>24</v>
      </c>
      <c r="O8" s="340"/>
      <c r="P8" s="341"/>
      <c r="AD8" s="316" t="s">
        <v>68</v>
      </c>
      <c r="AE8" s="317"/>
      <c r="AF8" s="317"/>
      <c r="AG8" s="317"/>
      <c r="AH8" s="318"/>
      <c r="AI8" s="242" t="s">
        <v>16</v>
      </c>
      <c r="AJ8" s="242" t="s">
        <v>69</v>
      </c>
      <c r="AK8" s="242" t="s">
        <v>70</v>
      </c>
      <c r="AL8" s="242" t="s">
        <v>71</v>
      </c>
    </row>
    <row r="9" spans="1:38" ht="24" customHeight="1" x14ac:dyDescent="0.2">
      <c r="A9" s="13">
        <f>Kalender!B64</f>
        <v>44621</v>
      </c>
      <c r="B9" s="193" t="str">
        <f>Kalender!C64</f>
        <v>Di</v>
      </c>
      <c r="C9" s="3">
        <v>1</v>
      </c>
      <c r="D9" s="278" t="str">
        <f t="shared" ref="D9" si="0">IF(C9=0,"arbeitsfreier Tag",IF(C9=1,"AZ",IF(C9=2,"gesetzl. Feiertag",IF(C9=3,"Tarifurlaub",IF(C9=4,"Sonderurlaub",IF(C9=5,"krank (Arbeitsunfähigkeit)",IF(C9=6,"Aus-/Weiterbildung/Dienstreise","Zeitausgleich")))))))</f>
        <v>AZ</v>
      </c>
      <c r="E9" s="278"/>
      <c r="F9" s="278"/>
      <c r="G9" s="5"/>
      <c r="H9" s="5"/>
      <c r="I9" s="5"/>
      <c r="J9" s="11"/>
      <c r="K9" s="294">
        <f t="shared" ref="K9:K39" si="1">IF(C9=0,AK9,IF(C9=1,AK9,IF(C9=2,L9,IF(C9=3,L9,IF(C9=4,L9,IF(C9=5,L9,IF(C9=6,AL9,IF(C9=7,0,"falsch"))))))))</f>
        <v>0</v>
      </c>
      <c r="L9" s="41">
        <f t="shared" ref="L9" si="2">SUM(AH9)</f>
        <v>0</v>
      </c>
      <c r="M9" s="52">
        <v>4</v>
      </c>
      <c r="N9" s="273"/>
      <c r="O9" s="338"/>
      <c r="P9" s="339"/>
      <c r="AC9" s="242" t="str">
        <f t="shared" ref="AC9" si="3">B9</f>
        <v>Di</v>
      </c>
      <c r="AD9" s="242">
        <f t="shared" ref="AD9:AD39" si="4">SUM($M$4)</f>
        <v>1</v>
      </c>
      <c r="AE9" s="243">
        <f>SUM($M$9)</f>
        <v>4</v>
      </c>
      <c r="AF9" s="243">
        <f>VLOOKUP(AC9,Varianten_Kombi!L:M,2,0)</f>
        <v>2</v>
      </c>
      <c r="AG9" s="243" t="str">
        <f t="shared" ref="AG9" si="5">CONCATENATE(AD9,AE9,AF9)</f>
        <v>142</v>
      </c>
      <c r="AH9" s="242">
        <f>VLOOKUP(AG9,Varianten_Kombi!$E$4:$G$143,3)</f>
        <v>0</v>
      </c>
      <c r="AI9" s="275">
        <f t="shared" ref="AI9:AI39" si="6">(F9-E9)*24</f>
        <v>0</v>
      </c>
      <c r="AJ9" s="275">
        <f t="shared" ref="AJ9:AJ39" si="7">((H9-G9)+(J9-I9))*24</f>
        <v>0</v>
      </c>
      <c r="AK9" s="276">
        <f t="shared" ref="AK9" si="8">IF(AI9&gt;9.5,IF(AJ9&gt;0.75,(AI9-AJ9),(AI9-0.75)),IF(AI9&gt;6,IF(AJ9&gt;0.5,(AI9-AJ9),(AI9-0.5)),IF(AI9&lt;=6,(AI9-AJ9))))</f>
        <v>0</v>
      </c>
      <c r="AL9" s="242">
        <f t="shared" ref="AL9:AL39" si="9">IF((C9=6)*AND(AK9&gt;L9),AK9,L9)</f>
        <v>0</v>
      </c>
    </row>
    <row r="10" spans="1:38" ht="24" customHeight="1" x14ac:dyDescent="0.2">
      <c r="A10" s="13">
        <f>Kalender!B65</f>
        <v>44622</v>
      </c>
      <c r="B10" s="193" t="str">
        <f>Kalender!C65</f>
        <v>Mi</v>
      </c>
      <c r="C10" s="3">
        <v>1</v>
      </c>
      <c r="D10" s="278" t="str">
        <f>IF(C10=0,"arbeitsfreier Tag",IF(C10=1,"AZ",IF(C10=2,"gesetzl. Feiertag",IF(C10=3,"Tarifurlaub",IF(C10=4,"Sonderurlaub",IF(C10=5,"krank (Arbeitsunfähigkeit)",IF(C10=6,"Aus-/Weiterbildung/Dienstreise","Zeitausgleich")))))))</f>
        <v>AZ</v>
      </c>
      <c r="E10" s="278"/>
      <c r="F10" s="278"/>
      <c r="G10" s="5"/>
      <c r="H10" s="5"/>
      <c r="I10" s="5"/>
      <c r="J10" s="11"/>
      <c r="K10" s="294">
        <f t="shared" si="1"/>
        <v>0</v>
      </c>
      <c r="L10" s="41">
        <f>SUM(AH10)</f>
        <v>0</v>
      </c>
      <c r="N10" s="273"/>
      <c r="O10" s="331"/>
      <c r="P10" s="332"/>
      <c r="AC10" s="242" t="str">
        <f t="shared" ref="AC10:AC39" si="10">B10</f>
        <v>Mi</v>
      </c>
      <c r="AD10" s="242">
        <f t="shared" si="4"/>
        <v>1</v>
      </c>
      <c r="AE10" s="243">
        <f t="shared" ref="AE10:AE14" si="11">SUM($M$9)</f>
        <v>4</v>
      </c>
      <c r="AF10" s="243">
        <f>VLOOKUP(AC10,Varianten_Kombi!L:M,2,0)</f>
        <v>3</v>
      </c>
      <c r="AG10" s="243" t="str">
        <f>CONCATENATE(AD10,AE10,AF10)</f>
        <v>143</v>
      </c>
      <c r="AH10" s="242">
        <f>VLOOKUP(AG10,Varianten_Kombi!$E$4:$G$143,3)</f>
        <v>0</v>
      </c>
      <c r="AI10" s="275">
        <f t="shared" si="6"/>
        <v>0</v>
      </c>
      <c r="AJ10" s="275">
        <f t="shared" si="7"/>
        <v>0</v>
      </c>
      <c r="AK10" s="276">
        <f>IF(AI10&gt;9.5,IF(AJ10&gt;0.75,(AI10-AJ10),(AI10-0.75)),IF(AI10&gt;6,IF(AJ10&gt;0.5,(AI10-AJ10),(AI10-0.5)),IF(AI10&lt;=6,(AI10-AJ10))))</f>
        <v>0</v>
      </c>
      <c r="AL10" s="242">
        <f t="shared" si="9"/>
        <v>0</v>
      </c>
    </row>
    <row r="11" spans="1:38" ht="24" customHeight="1" x14ac:dyDescent="0.2">
      <c r="A11" s="13">
        <f>Kalender!B66</f>
        <v>44623</v>
      </c>
      <c r="B11" s="193" t="str">
        <f>Kalender!C66</f>
        <v>Do</v>
      </c>
      <c r="C11" s="3">
        <v>1</v>
      </c>
      <c r="D11" s="278" t="str">
        <f t="shared" ref="D11:D27" si="12">IF(C11=0,"arbeitsfreier Tag",IF(C11=1,"AZ",IF(C11=2,"gesetzl. Feiertag",IF(C11=3,"Tarifurlaub",IF(C11=4,"Sonderurlaub",IF(C11=5,"krank (Arbeitsunfähigkeit)",IF(C11=6,"Aus-/Weiterbildung/Dienstreise","Zeitausgleich")))))))</f>
        <v>AZ</v>
      </c>
      <c r="E11" s="278"/>
      <c r="F11" s="278"/>
      <c r="G11" s="5"/>
      <c r="H11" s="5"/>
      <c r="I11" s="5"/>
      <c r="J11" s="11"/>
      <c r="K11" s="294">
        <f t="shared" si="1"/>
        <v>0</v>
      </c>
      <c r="L11" s="41">
        <f t="shared" ref="L11:L27" si="13">SUM(AH11)</f>
        <v>0</v>
      </c>
      <c r="M11" s="52"/>
      <c r="N11" s="273"/>
      <c r="O11" s="331"/>
      <c r="P11" s="332"/>
      <c r="AC11" s="242" t="str">
        <f t="shared" si="10"/>
        <v>Do</v>
      </c>
      <c r="AD11" s="242">
        <f t="shared" si="4"/>
        <v>1</v>
      </c>
      <c r="AE11" s="243">
        <f t="shared" si="11"/>
        <v>4</v>
      </c>
      <c r="AF11" s="243">
        <f>VLOOKUP(AC11,Varianten_Kombi!L:M,2,0)</f>
        <v>4</v>
      </c>
      <c r="AG11" s="243" t="str">
        <f t="shared" ref="AG11:AG34" si="14">CONCATENATE(AD11,AE11,AF11)</f>
        <v>144</v>
      </c>
      <c r="AH11" s="242">
        <f>VLOOKUP(AG11,Varianten_Kombi!$E$4:$G$143,3)</f>
        <v>0</v>
      </c>
      <c r="AI11" s="275">
        <f t="shared" si="6"/>
        <v>0</v>
      </c>
      <c r="AJ11" s="275">
        <f t="shared" si="7"/>
        <v>0</v>
      </c>
      <c r="AK11" s="276">
        <f t="shared" ref="AK11:AK34" si="15">IF(AI11&gt;9.5,IF(AJ11&gt;0.75,(AI11-AJ11),(AI11-0.75)),IF(AI11&gt;6,IF(AJ11&gt;0.5,(AI11-AJ11),(AI11-0.5)),IF(AI11&lt;=6,(AI11-AJ11))))</f>
        <v>0</v>
      </c>
      <c r="AL11" s="242">
        <f t="shared" si="9"/>
        <v>0</v>
      </c>
    </row>
    <row r="12" spans="1:38" ht="24" customHeight="1" x14ac:dyDescent="0.2">
      <c r="A12" s="13">
        <f>Kalender!B67</f>
        <v>44624</v>
      </c>
      <c r="B12" s="193" t="str">
        <f>Kalender!C67</f>
        <v>Fr</v>
      </c>
      <c r="C12" s="3">
        <v>1</v>
      </c>
      <c r="D12" s="278" t="str">
        <f t="shared" si="12"/>
        <v>AZ</v>
      </c>
      <c r="E12" s="278"/>
      <c r="F12" s="278"/>
      <c r="G12" s="5"/>
      <c r="H12" s="5"/>
      <c r="I12" s="5"/>
      <c r="J12" s="11"/>
      <c r="K12" s="294">
        <f t="shared" si="1"/>
        <v>0</v>
      </c>
      <c r="L12" s="41">
        <f t="shared" si="13"/>
        <v>0</v>
      </c>
      <c r="M12" s="288"/>
      <c r="N12" s="242"/>
      <c r="O12" s="331"/>
      <c r="P12" s="332"/>
      <c r="T12" s="281"/>
      <c r="U12" s="197"/>
      <c r="V12" s="198"/>
      <c r="W12" s="199"/>
      <c r="X12" s="199"/>
      <c r="Y12" s="199"/>
      <c r="Z12" s="199"/>
      <c r="AA12" s="199"/>
      <c r="AB12" s="275"/>
      <c r="AC12" s="242" t="str">
        <f t="shared" si="10"/>
        <v>Fr</v>
      </c>
      <c r="AD12" s="242">
        <f t="shared" si="4"/>
        <v>1</v>
      </c>
      <c r="AE12" s="243">
        <f t="shared" si="11"/>
        <v>4</v>
      </c>
      <c r="AF12" s="243">
        <f>VLOOKUP(AC12,Varianten_Kombi!L:M,2,0)</f>
        <v>5</v>
      </c>
      <c r="AG12" s="243" t="str">
        <f t="shared" si="14"/>
        <v>145</v>
      </c>
      <c r="AH12" s="242">
        <f>VLOOKUP(AG12,Varianten_Kombi!$E$4:$G$143,3)</f>
        <v>0</v>
      </c>
      <c r="AI12" s="275">
        <f t="shared" si="6"/>
        <v>0</v>
      </c>
      <c r="AJ12" s="275">
        <f t="shared" si="7"/>
        <v>0</v>
      </c>
      <c r="AK12" s="276">
        <f t="shared" si="15"/>
        <v>0</v>
      </c>
      <c r="AL12" s="242">
        <f t="shared" si="9"/>
        <v>0</v>
      </c>
    </row>
    <row r="13" spans="1:38" ht="24" customHeight="1" x14ac:dyDescent="0.2">
      <c r="A13" s="13">
        <f>Kalender!B68</f>
        <v>44625</v>
      </c>
      <c r="B13" s="193" t="str">
        <f>Kalender!C68</f>
        <v>Sa</v>
      </c>
      <c r="C13" s="184">
        <v>0</v>
      </c>
      <c r="D13" s="277" t="str">
        <f t="shared" si="12"/>
        <v>arbeitsfreier Tag</v>
      </c>
      <c r="E13" s="8"/>
      <c r="F13" s="7"/>
      <c r="G13" s="7"/>
      <c r="H13" s="7"/>
      <c r="I13" s="7"/>
      <c r="J13" s="183"/>
      <c r="K13" s="295">
        <f t="shared" si="1"/>
        <v>0</v>
      </c>
      <c r="L13" s="48">
        <f t="shared" si="13"/>
        <v>0</v>
      </c>
      <c r="M13" s="288"/>
      <c r="N13" s="242"/>
      <c r="O13" s="331"/>
      <c r="P13" s="332"/>
      <c r="AC13" s="242" t="str">
        <f t="shared" si="10"/>
        <v>Sa</v>
      </c>
      <c r="AD13" s="242">
        <f t="shared" si="4"/>
        <v>1</v>
      </c>
      <c r="AE13" s="243">
        <f t="shared" si="11"/>
        <v>4</v>
      </c>
      <c r="AF13" s="243">
        <f>VLOOKUP(AC13,Varianten_Kombi!L:M,2,0)</f>
        <v>6</v>
      </c>
      <c r="AG13" s="243" t="str">
        <f t="shared" si="14"/>
        <v>146</v>
      </c>
      <c r="AH13" s="242">
        <f>VLOOKUP(AG13,Varianten_Kombi!$E$4:$G$143,3)</f>
        <v>0</v>
      </c>
      <c r="AI13" s="275">
        <f t="shared" si="6"/>
        <v>0</v>
      </c>
      <c r="AJ13" s="275">
        <f t="shared" si="7"/>
        <v>0</v>
      </c>
      <c r="AK13" s="276">
        <f t="shared" si="15"/>
        <v>0</v>
      </c>
      <c r="AL13" s="242">
        <f t="shared" si="9"/>
        <v>0</v>
      </c>
    </row>
    <row r="14" spans="1:38" ht="24" customHeight="1" x14ac:dyDescent="0.2">
      <c r="A14" s="13">
        <f>Kalender!B69</f>
        <v>44626</v>
      </c>
      <c r="B14" s="193" t="str">
        <f>Kalender!C69</f>
        <v>So</v>
      </c>
      <c r="C14" s="184">
        <v>0</v>
      </c>
      <c r="D14" s="277" t="str">
        <f t="shared" ref="D14:D20" si="16">IF(C14=0,"arbeitsfreier Tag",IF(C14=1,"AZ",IF(C14=2,"gesetzl. Feiertag",IF(C14=3,"Tarifurlaub",IF(C14=4,"Sonderurlaub",IF(C14=5,"krank (Arbeitsunfähigkeit)",IF(C14=6,"Aus-/Weiterbildung/Dienstreise","Zeitausgleich")))))))</f>
        <v>arbeitsfreier Tag</v>
      </c>
      <c r="E14" s="8"/>
      <c r="F14" s="7"/>
      <c r="G14" s="7"/>
      <c r="H14" s="7"/>
      <c r="I14" s="7"/>
      <c r="J14" s="183"/>
      <c r="K14" s="295">
        <f t="shared" si="1"/>
        <v>0</v>
      </c>
      <c r="L14" s="48">
        <f t="shared" ref="L14:L20" si="17">SUM(AH14)</f>
        <v>0</v>
      </c>
      <c r="M14" s="46">
        <f>SUM(K9:K14)</f>
        <v>0</v>
      </c>
      <c r="N14" s="169">
        <f>SUM(L9:L14)</f>
        <v>0</v>
      </c>
      <c r="O14" s="331"/>
      <c r="P14" s="332"/>
      <c r="AC14" s="242" t="str">
        <f t="shared" si="10"/>
        <v>So</v>
      </c>
      <c r="AD14" s="242">
        <f t="shared" si="4"/>
        <v>1</v>
      </c>
      <c r="AE14" s="243">
        <f t="shared" si="11"/>
        <v>4</v>
      </c>
      <c r="AF14" s="243">
        <f>VLOOKUP(AC14,Varianten_Kombi!L:M,2,0)</f>
        <v>7</v>
      </c>
      <c r="AG14" s="243" t="str">
        <f t="shared" ref="AG14:AG26" si="18">CONCATENATE(AD14,AE14,AF14)</f>
        <v>147</v>
      </c>
      <c r="AH14" s="242">
        <f>VLOOKUP(AG14,Varianten_Kombi!$E$4:$G$143,3)</f>
        <v>0</v>
      </c>
      <c r="AI14" s="275">
        <f t="shared" si="6"/>
        <v>0</v>
      </c>
      <c r="AJ14" s="275">
        <f t="shared" si="7"/>
        <v>0</v>
      </c>
      <c r="AK14" s="276">
        <f t="shared" ref="AK14:AK26" si="19">IF(AI14&gt;9.5,IF(AJ14&gt;0.75,(AI14-AJ14),(AI14-0.75)),IF(AI14&gt;6,IF(AJ14&gt;0.5,(AI14-AJ14),(AI14-0.5)),IF(AI14&lt;=6,(AI14-AJ14))))</f>
        <v>0</v>
      </c>
      <c r="AL14" s="242">
        <f t="shared" si="9"/>
        <v>0</v>
      </c>
    </row>
    <row r="15" spans="1:38" ht="24" customHeight="1" x14ac:dyDescent="0.2">
      <c r="A15" s="13">
        <f>Kalender!B70</f>
        <v>44627</v>
      </c>
      <c r="B15" s="193" t="str">
        <f>Kalender!C70</f>
        <v>Mo</v>
      </c>
      <c r="C15" s="3">
        <v>1</v>
      </c>
      <c r="D15" s="278" t="str">
        <f t="shared" si="16"/>
        <v>AZ</v>
      </c>
      <c r="E15" s="278"/>
      <c r="F15" s="278"/>
      <c r="G15" s="5"/>
      <c r="H15" s="5"/>
      <c r="I15" s="5"/>
      <c r="J15" s="11"/>
      <c r="K15" s="294">
        <f t="shared" si="1"/>
        <v>0</v>
      </c>
      <c r="L15" s="41">
        <f t="shared" si="17"/>
        <v>0</v>
      </c>
      <c r="M15" s="52">
        <v>1</v>
      </c>
      <c r="N15" s="273"/>
      <c r="O15" s="331"/>
      <c r="P15" s="332"/>
      <c r="AC15" s="242" t="str">
        <f t="shared" si="10"/>
        <v>Mo</v>
      </c>
      <c r="AD15" s="242">
        <f t="shared" si="4"/>
        <v>1</v>
      </c>
      <c r="AE15" s="243">
        <f>SUM($M$15)</f>
        <v>1</v>
      </c>
      <c r="AF15" s="243">
        <f>VLOOKUP(AC15,Varianten_Kombi!L:M,2,0)</f>
        <v>1</v>
      </c>
      <c r="AG15" s="243" t="str">
        <f t="shared" si="18"/>
        <v>111</v>
      </c>
      <c r="AH15" s="242">
        <f>VLOOKUP(AG15,Varianten_Kombi!$E$4:$G$143,3)</f>
        <v>0</v>
      </c>
      <c r="AI15" s="275">
        <f t="shared" si="6"/>
        <v>0</v>
      </c>
      <c r="AJ15" s="275">
        <f t="shared" si="7"/>
        <v>0</v>
      </c>
      <c r="AK15" s="276">
        <f t="shared" si="19"/>
        <v>0</v>
      </c>
      <c r="AL15" s="242">
        <f t="shared" si="9"/>
        <v>0</v>
      </c>
    </row>
    <row r="16" spans="1:38" ht="24" customHeight="1" x14ac:dyDescent="0.2">
      <c r="A16" s="13">
        <f>Kalender!B71</f>
        <v>44628</v>
      </c>
      <c r="B16" s="193" t="str">
        <f>Kalender!C71</f>
        <v>Di</v>
      </c>
      <c r="C16" s="3">
        <v>1</v>
      </c>
      <c r="D16" s="278" t="str">
        <f t="shared" si="16"/>
        <v>AZ</v>
      </c>
      <c r="E16" s="278"/>
      <c r="F16" s="278"/>
      <c r="G16" s="5"/>
      <c r="H16" s="5"/>
      <c r="I16" s="5"/>
      <c r="J16" s="11"/>
      <c r="K16" s="294">
        <f t="shared" si="1"/>
        <v>0</v>
      </c>
      <c r="L16" s="41">
        <f t="shared" si="17"/>
        <v>0</v>
      </c>
      <c r="M16" s="52"/>
      <c r="N16" s="273"/>
      <c r="O16" s="331"/>
      <c r="P16" s="332"/>
      <c r="AC16" s="242" t="str">
        <f t="shared" si="10"/>
        <v>Di</v>
      </c>
      <c r="AD16" s="242">
        <f t="shared" si="4"/>
        <v>1</v>
      </c>
      <c r="AE16" s="243">
        <f t="shared" ref="AE16:AE21" si="20">SUM($M$15)</f>
        <v>1</v>
      </c>
      <c r="AF16" s="243">
        <f>VLOOKUP(AC16,Varianten_Kombi!L:M,2,0)</f>
        <v>2</v>
      </c>
      <c r="AG16" s="243" t="str">
        <f t="shared" si="18"/>
        <v>112</v>
      </c>
      <c r="AH16" s="242">
        <f>VLOOKUP(AG16,Varianten_Kombi!$E$4:$G$143,3)</f>
        <v>0</v>
      </c>
      <c r="AI16" s="275">
        <f t="shared" si="6"/>
        <v>0</v>
      </c>
      <c r="AJ16" s="275">
        <f t="shared" si="7"/>
        <v>0</v>
      </c>
      <c r="AK16" s="276">
        <f t="shared" si="19"/>
        <v>0</v>
      </c>
      <c r="AL16" s="242">
        <f t="shared" si="9"/>
        <v>0</v>
      </c>
    </row>
    <row r="17" spans="1:38" ht="24" customHeight="1" x14ac:dyDescent="0.2">
      <c r="A17" s="13">
        <f>Kalender!B72</f>
        <v>44629</v>
      </c>
      <c r="B17" s="193" t="str">
        <f>Kalender!C72</f>
        <v>Mi</v>
      </c>
      <c r="C17" s="3">
        <v>1</v>
      </c>
      <c r="D17" s="278" t="str">
        <f t="shared" si="16"/>
        <v>AZ</v>
      </c>
      <c r="E17" s="278"/>
      <c r="F17" s="278"/>
      <c r="G17" s="5"/>
      <c r="H17" s="5"/>
      <c r="I17" s="5"/>
      <c r="J17" s="11"/>
      <c r="K17" s="294">
        <f t="shared" si="1"/>
        <v>0</v>
      </c>
      <c r="L17" s="41">
        <f t="shared" si="17"/>
        <v>0</v>
      </c>
      <c r="O17" s="331"/>
      <c r="P17" s="332"/>
      <c r="AC17" s="242" t="str">
        <f t="shared" si="10"/>
        <v>Mi</v>
      </c>
      <c r="AD17" s="242">
        <f t="shared" si="4"/>
        <v>1</v>
      </c>
      <c r="AE17" s="243">
        <f t="shared" si="20"/>
        <v>1</v>
      </c>
      <c r="AF17" s="243">
        <f>VLOOKUP(AC17,Varianten_Kombi!L:M,2,0)</f>
        <v>3</v>
      </c>
      <c r="AG17" s="243" t="str">
        <f t="shared" si="18"/>
        <v>113</v>
      </c>
      <c r="AH17" s="242">
        <f>VLOOKUP(AG17,Varianten_Kombi!$E$4:$G$143,3)</f>
        <v>0</v>
      </c>
      <c r="AI17" s="275">
        <f t="shared" si="6"/>
        <v>0</v>
      </c>
      <c r="AJ17" s="275">
        <f t="shared" si="7"/>
        <v>0</v>
      </c>
      <c r="AK17" s="276">
        <f t="shared" si="19"/>
        <v>0</v>
      </c>
      <c r="AL17" s="242">
        <f t="shared" si="9"/>
        <v>0</v>
      </c>
    </row>
    <row r="18" spans="1:38" ht="24" customHeight="1" x14ac:dyDescent="0.2">
      <c r="A18" s="13">
        <f>Kalender!B73</f>
        <v>44630</v>
      </c>
      <c r="B18" s="193" t="str">
        <f>Kalender!C73</f>
        <v>Do</v>
      </c>
      <c r="C18" s="3">
        <v>1</v>
      </c>
      <c r="D18" s="278" t="str">
        <f t="shared" si="16"/>
        <v>AZ</v>
      </c>
      <c r="E18" s="278"/>
      <c r="F18" s="278"/>
      <c r="G18" s="5"/>
      <c r="H18" s="5"/>
      <c r="I18" s="5"/>
      <c r="J18" s="11"/>
      <c r="K18" s="294">
        <f t="shared" si="1"/>
        <v>0</v>
      </c>
      <c r="L18" s="41">
        <f t="shared" si="17"/>
        <v>0</v>
      </c>
      <c r="M18" s="288"/>
      <c r="N18" s="242"/>
      <c r="O18" s="331"/>
      <c r="P18" s="332"/>
      <c r="AC18" s="242" t="str">
        <f t="shared" si="10"/>
        <v>Do</v>
      </c>
      <c r="AD18" s="242">
        <f t="shared" si="4"/>
        <v>1</v>
      </c>
      <c r="AE18" s="243">
        <f t="shared" si="20"/>
        <v>1</v>
      </c>
      <c r="AF18" s="243">
        <f>VLOOKUP(AC18,Varianten_Kombi!L:M,2,0)</f>
        <v>4</v>
      </c>
      <c r="AG18" s="243" t="str">
        <f t="shared" si="18"/>
        <v>114</v>
      </c>
      <c r="AH18" s="242">
        <f>VLOOKUP(AG18,Varianten_Kombi!$E$4:$G$143,3)</f>
        <v>0</v>
      </c>
      <c r="AI18" s="275">
        <f t="shared" si="6"/>
        <v>0</v>
      </c>
      <c r="AJ18" s="275">
        <f t="shared" si="7"/>
        <v>0</v>
      </c>
      <c r="AK18" s="276">
        <f t="shared" si="19"/>
        <v>0</v>
      </c>
      <c r="AL18" s="242">
        <f t="shared" si="9"/>
        <v>0</v>
      </c>
    </row>
    <row r="19" spans="1:38" ht="24" customHeight="1" x14ac:dyDescent="0.2">
      <c r="A19" s="13">
        <f>Kalender!B74</f>
        <v>44631</v>
      </c>
      <c r="B19" s="193" t="str">
        <f>Kalender!C74</f>
        <v>Fr</v>
      </c>
      <c r="C19" s="3">
        <v>1</v>
      </c>
      <c r="D19" s="278" t="str">
        <f t="shared" si="16"/>
        <v>AZ</v>
      </c>
      <c r="E19" s="278"/>
      <c r="F19" s="278"/>
      <c r="G19" s="5"/>
      <c r="H19" s="5"/>
      <c r="I19" s="5"/>
      <c r="J19" s="11"/>
      <c r="K19" s="294">
        <f t="shared" si="1"/>
        <v>0</v>
      </c>
      <c r="L19" s="41">
        <f t="shared" si="17"/>
        <v>0</v>
      </c>
      <c r="N19" s="242"/>
      <c r="O19" s="331"/>
      <c r="P19" s="332"/>
      <c r="AC19" s="242" t="str">
        <f t="shared" si="10"/>
        <v>Fr</v>
      </c>
      <c r="AD19" s="242">
        <f t="shared" si="4"/>
        <v>1</v>
      </c>
      <c r="AE19" s="243">
        <f t="shared" si="20"/>
        <v>1</v>
      </c>
      <c r="AF19" s="243">
        <f>VLOOKUP(AC19,Varianten_Kombi!L:M,2,0)</f>
        <v>5</v>
      </c>
      <c r="AG19" s="243" t="str">
        <f t="shared" si="18"/>
        <v>115</v>
      </c>
      <c r="AH19" s="242">
        <f>VLOOKUP(AG19,Varianten_Kombi!$E$4:$G$143,3)</f>
        <v>0</v>
      </c>
      <c r="AI19" s="275">
        <f t="shared" si="6"/>
        <v>0</v>
      </c>
      <c r="AJ19" s="275">
        <f t="shared" si="7"/>
        <v>0</v>
      </c>
      <c r="AK19" s="276">
        <f t="shared" si="19"/>
        <v>0</v>
      </c>
      <c r="AL19" s="242">
        <f t="shared" si="9"/>
        <v>0</v>
      </c>
    </row>
    <row r="20" spans="1:38" ht="24" customHeight="1" x14ac:dyDescent="0.2">
      <c r="A20" s="13">
        <f>Kalender!B75</f>
        <v>44632</v>
      </c>
      <c r="B20" s="193" t="str">
        <f>Kalender!C75</f>
        <v>Sa</v>
      </c>
      <c r="C20" s="184">
        <v>0</v>
      </c>
      <c r="D20" s="277" t="str">
        <f t="shared" si="16"/>
        <v>arbeitsfreier Tag</v>
      </c>
      <c r="E20" s="8"/>
      <c r="F20" s="7"/>
      <c r="G20" s="7"/>
      <c r="H20" s="7"/>
      <c r="I20" s="7"/>
      <c r="J20" s="183"/>
      <c r="K20" s="295">
        <f t="shared" si="1"/>
        <v>0</v>
      </c>
      <c r="L20" s="48">
        <f t="shared" si="17"/>
        <v>0</v>
      </c>
      <c r="M20" s="246"/>
      <c r="O20" s="331"/>
      <c r="P20" s="332"/>
      <c r="AC20" s="242" t="str">
        <f t="shared" si="10"/>
        <v>Sa</v>
      </c>
      <c r="AD20" s="242">
        <f>SUM($M$4)</f>
        <v>1</v>
      </c>
      <c r="AE20" s="243">
        <f t="shared" si="20"/>
        <v>1</v>
      </c>
      <c r="AF20" s="243">
        <f>VLOOKUP(AC20,Varianten_Kombi!L:M,2,0)</f>
        <v>6</v>
      </c>
      <c r="AG20" s="243" t="str">
        <f t="shared" si="18"/>
        <v>116</v>
      </c>
      <c r="AH20" s="242">
        <f>VLOOKUP(AG20,Varianten_Kombi!$E$4:$G$143,3)</f>
        <v>0</v>
      </c>
      <c r="AI20" s="275">
        <f t="shared" si="6"/>
        <v>0</v>
      </c>
      <c r="AJ20" s="275">
        <f t="shared" si="7"/>
        <v>0</v>
      </c>
      <c r="AK20" s="276">
        <f t="shared" si="19"/>
        <v>0</v>
      </c>
      <c r="AL20" s="242">
        <f t="shared" si="9"/>
        <v>0</v>
      </c>
    </row>
    <row r="21" spans="1:38" ht="24" customHeight="1" x14ac:dyDescent="0.2">
      <c r="A21" s="13">
        <f>Kalender!B76</f>
        <v>44633</v>
      </c>
      <c r="B21" s="193" t="str">
        <f>Kalender!C76</f>
        <v>So</v>
      </c>
      <c r="C21" s="184">
        <v>0</v>
      </c>
      <c r="D21" s="277" t="str">
        <f t="shared" ref="D21" si="21">IF(C21=0,"arbeitsfreier Tag",IF(C21=1,"AZ",IF(C21=2,"gesetzl. Feiertag",IF(C21=3,"Tarifurlaub",IF(C21=4,"Sonderurlaub",IF(C21=5,"krank (Arbeitsunfähigkeit)",IF(C21=6,"Aus-/Weiterbildung/Dienstreise","Zeitausgleich")))))))</f>
        <v>arbeitsfreier Tag</v>
      </c>
      <c r="E21" s="8"/>
      <c r="F21" s="7"/>
      <c r="G21" s="7"/>
      <c r="H21" s="7"/>
      <c r="I21" s="7"/>
      <c r="J21" s="183"/>
      <c r="K21" s="295">
        <f t="shared" si="1"/>
        <v>0</v>
      </c>
      <c r="L21" s="48">
        <f t="shared" ref="L21" si="22">SUM(AH21)</f>
        <v>0</v>
      </c>
      <c r="M21" s="46">
        <f>SUM(K15:K21)</f>
        <v>0</v>
      </c>
      <c r="N21" s="169">
        <f>SUM(L15:L21)</f>
        <v>0</v>
      </c>
      <c r="O21" s="331"/>
      <c r="P21" s="332"/>
      <c r="AC21" s="242" t="str">
        <f t="shared" si="10"/>
        <v>So</v>
      </c>
      <c r="AD21" s="242">
        <f t="shared" si="4"/>
        <v>1</v>
      </c>
      <c r="AE21" s="243">
        <f t="shared" si="20"/>
        <v>1</v>
      </c>
      <c r="AF21" s="243">
        <f>VLOOKUP(AC21,Varianten_Kombi!L:M,2,0)</f>
        <v>7</v>
      </c>
      <c r="AG21" s="243" t="str">
        <f t="shared" si="18"/>
        <v>117</v>
      </c>
      <c r="AH21" s="242">
        <f>VLOOKUP(AG21,Varianten_Kombi!$E$4:$G$143,3)</f>
        <v>0</v>
      </c>
      <c r="AI21" s="275">
        <f t="shared" si="6"/>
        <v>0</v>
      </c>
      <c r="AJ21" s="275">
        <f t="shared" si="7"/>
        <v>0</v>
      </c>
      <c r="AK21" s="276">
        <f t="shared" si="19"/>
        <v>0</v>
      </c>
      <c r="AL21" s="242">
        <f t="shared" si="9"/>
        <v>0</v>
      </c>
    </row>
    <row r="22" spans="1:38" ht="24" customHeight="1" x14ac:dyDescent="0.2">
      <c r="A22" s="13">
        <f>Kalender!B77</f>
        <v>44634</v>
      </c>
      <c r="B22" s="193" t="str">
        <f>Kalender!C77</f>
        <v>Mo</v>
      </c>
      <c r="C22" s="3">
        <v>1</v>
      </c>
      <c r="D22" s="278" t="str">
        <f>IF(C22=0,"arbeitsfreier Tag",IF(C22=1,"AZ",IF(C22=2,"gesetzl. Feiertag",IF(C22=3,"Tarifurlaub",IF(C22=4,"Sonderurlaub",IF(C22=5,"krank (Arbeitsunfähigkeit)",IF(C22=6,"Aus-/Weiterbildung/Dienstreise","Zeitausgleich")))))))</f>
        <v>AZ</v>
      </c>
      <c r="E22" s="278"/>
      <c r="F22" s="278"/>
      <c r="G22" s="5"/>
      <c r="H22" s="5"/>
      <c r="I22" s="5"/>
      <c r="J22" s="11"/>
      <c r="K22" s="294">
        <f t="shared" si="1"/>
        <v>0</v>
      </c>
      <c r="L22" s="41">
        <f>SUM(AH22)</f>
        <v>0</v>
      </c>
      <c r="M22" s="52">
        <v>2</v>
      </c>
      <c r="N22" s="273"/>
      <c r="O22" s="331"/>
      <c r="P22" s="332"/>
      <c r="AC22" s="242" t="str">
        <f t="shared" si="10"/>
        <v>Mo</v>
      </c>
      <c r="AD22" s="242">
        <f t="shared" si="4"/>
        <v>1</v>
      </c>
      <c r="AE22" s="243">
        <f>SUM($M$22)</f>
        <v>2</v>
      </c>
      <c r="AF22" s="243">
        <f>VLOOKUP(AC22,Varianten_Kombi!L:M,2,0)</f>
        <v>1</v>
      </c>
      <c r="AG22" s="243" t="str">
        <f t="shared" si="18"/>
        <v>121</v>
      </c>
      <c r="AH22" s="242">
        <f>VLOOKUP(AG22,Varianten_Kombi!$E$4:$G$143,3)</f>
        <v>0</v>
      </c>
      <c r="AI22" s="275">
        <f t="shared" si="6"/>
        <v>0</v>
      </c>
      <c r="AJ22" s="275">
        <f t="shared" si="7"/>
        <v>0</v>
      </c>
      <c r="AK22" s="276">
        <f t="shared" si="19"/>
        <v>0</v>
      </c>
      <c r="AL22" s="242">
        <f t="shared" si="9"/>
        <v>0</v>
      </c>
    </row>
    <row r="23" spans="1:38" ht="24" customHeight="1" x14ac:dyDescent="0.2">
      <c r="A23" s="13">
        <f>Kalender!B78</f>
        <v>44635</v>
      </c>
      <c r="B23" s="193" t="str">
        <f>Kalender!C78</f>
        <v>Di</v>
      </c>
      <c r="C23" s="3">
        <v>1</v>
      </c>
      <c r="D23" s="278" t="str">
        <f>IF(C23=0,"arbeitsfreier Tag",IF(C23=1,"AZ",IF(C23=2,"gesetzl. Feiertag",IF(C23=3,"Tarifurlaub",IF(C23=4,"Sonderurlaub",IF(C23=5,"krank (Arbeitsunfähigkeit)",IF(C23=6,"Aus-/Weiterbildung/Dienstreise","Zeitausgleich")))))))</f>
        <v>AZ</v>
      </c>
      <c r="E23" s="278"/>
      <c r="F23" s="278"/>
      <c r="G23" s="5"/>
      <c r="H23" s="5"/>
      <c r="I23" s="5"/>
      <c r="J23" s="11"/>
      <c r="K23" s="294">
        <f t="shared" si="1"/>
        <v>0</v>
      </c>
      <c r="L23" s="41">
        <f>SUM(AH23)</f>
        <v>0</v>
      </c>
      <c r="M23" s="52"/>
      <c r="N23" s="273"/>
      <c r="O23" s="331"/>
      <c r="P23" s="332"/>
      <c r="AC23" s="242" t="str">
        <f t="shared" si="10"/>
        <v>Di</v>
      </c>
      <c r="AD23" s="242">
        <f t="shared" si="4"/>
        <v>1</v>
      </c>
      <c r="AE23" s="243">
        <f t="shared" ref="AE23:AE28" si="23">SUM($M$22)</f>
        <v>2</v>
      </c>
      <c r="AF23" s="243">
        <f>VLOOKUP(AC23,Varianten_Kombi!L:M,2,0)</f>
        <v>2</v>
      </c>
      <c r="AG23" s="243" t="str">
        <f t="shared" si="18"/>
        <v>122</v>
      </c>
      <c r="AH23" s="242">
        <f>VLOOKUP(AG23,Varianten_Kombi!$E$4:$G$143,3)</f>
        <v>0</v>
      </c>
      <c r="AI23" s="275">
        <f t="shared" si="6"/>
        <v>0</v>
      </c>
      <c r="AJ23" s="275">
        <f t="shared" si="7"/>
        <v>0</v>
      </c>
      <c r="AK23" s="276">
        <f t="shared" si="19"/>
        <v>0</v>
      </c>
      <c r="AL23" s="242">
        <f t="shared" si="9"/>
        <v>0</v>
      </c>
    </row>
    <row r="24" spans="1:38" ht="24" customHeight="1" x14ac:dyDescent="0.2">
      <c r="A24" s="13">
        <f>Kalender!B79</f>
        <v>44636</v>
      </c>
      <c r="B24" s="193" t="str">
        <f>Kalender!C79</f>
        <v>Mi</v>
      </c>
      <c r="C24" s="3">
        <v>1</v>
      </c>
      <c r="D24" s="278" t="str">
        <f>IF(C24=0,"arbeitsfreier Tag",IF(C24=1,"AZ",IF(C24=2,"gesetzl. Feiertag",IF(C24=3,"Tarifurlaub",IF(C24=4,"Sonderurlaub",IF(C24=5,"krank (Arbeitsunfähigkeit)",IF(C24=6,"Aus-/Weiterbildung/Dienstreise","Zeitausgleich")))))))</f>
        <v>AZ</v>
      </c>
      <c r="E24" s="278"/>
      <c r="F24" s="278"/>
      <c r="G24" s="5"/>
      <c r="H24" s="5"/>
      <c r="I24" s="5"/>
      <c r="J24" s="11"/>
      <c r="K24" s="294">
        <f t="shared" si="1"/>
        <v>0</v>
      </c>
      <c r="L24" s="41">
        <f>SUM(AH24)</f>
        <v>0</v>
      </c>
      <c r="O24" s="331"/>
      <c r="P24" s="332"/>
      <c r="AC24" s="242" t="str">
        <f t="shared" si="10"/>
        <v>Mi</v>
      </c>
      <c r="AD24" s="242">
        <f t="shared" si="4"/>
        <v>1</v>
      </c>
      <c r="AE24" s="243">
        <f t="shared" si="23"/>
        <v>2</v>
      </c>
      <c r="AF24" s="243">
        <f>VLOOKUP(AC24,Varianten_Kombi!L:M,2,0)</f>
        <v>3</v>
      </c>
      <c r="AG24" s="243" t="str">
        <f t="shared" si="18"/>
        <v>123</v>
      </c>
      <c r="AH24" s="242">
        <f>VLOOKUP(AG24,Varianten_Kombi!$E$4:$G$143,3)</f>
        <v>0</v>
      </c>
      <c r="AI24" s="275">
        <f t="shared" si="6"/>
        <v>0</v>
      </c>
      <c r="AJ24" s="275">
        <f t="shared" si="7"/>
        <v>0</v>
      </c>
      <c r="AK24" s="276">
        <f t="shared" si="19"/>
        <v>0</v>
      </c>
      <c r="AL24" s="242">
        <f t="shared" si="9"/>
        <v>0</v>
      </c>
    </row>
    <row r="25" spans="1:38" ht="24" customHeight="1" x14ac:dyDescent="0.2">
      <c r="A25" s="13">
        <f>Kalender!B80</f>
        <v>44637</v>
      </c>
      <c r="B25" s="193" t="str">
        <f>Kalender!C80</f>
        <v>Do</v>
      </c>
      <c r="C25" s="3">
        <v>1</v>
      </c>
      <c r="D25" s="278" t="str">
        <f>IF(C25=0,"arbeitsfreier Tag",IF(C25=1,"AZ",IF(C25=2,"gesetzl. Feiertag",IF(C25=3,"Tarifurlaub",IF(C25=4,"Sonderurlaub",IF(C25=5,"krank (Arbeitsunfähigkeit)",IF(C25=6,"Aus-/Weiterbildung/Dienstreise","Zeitausgleich")))))))</f>
        <v>AZ</v>
      </c>
      <c r="E25" s="278"/>
      <c r="F25" s="278"/>
      <c r="G25" s="5"/>
      <c r="H25" s="5"/>
      <c r="I25" s="5"/>
      <c r="J25" s="11"/>
      <c r="K25" s="294">
        <f t="shared" si="1"/>
        <v>0</v>
      </c>
      <c r="L25" s="41">
        <f>SUM(AH25)</f>
        <v>0</v>
      </c>
      <c r="O25" s="331"/>
      <c r="P25" s="332"/>
      <c r="AC25" s="242" t="str">
        <f t="shared" si="10"/>
        <v>Do</v>
      </c>
      <c r="AD25" s="242">
        <f t="shared" si="4"/>
        <v>1</v>
      </c>
      <c r="AE25" s="243">
        <f t="shared" si="23"/>
        <v>2</v>
      </c>
      <c r="AF25" s="243">
        <f>VLOOKUP(AC25,Varianten_Kombi!L:M,2,0)</f>
        <v>4</v>
      </c>
      <c r="AG25" s="243" t="str">
        <f t="shared" si="18"/>
        <v>124</v>
      </c>
      <c r="AH25" s="242">
        <f>VLOOKUP(AG25,Varianten_Kombi!$E$4:$G$143,3)</f>
        <v>0</v>
      </c>
      <c r="AI25" s="275">
        <f t="shared" si="6"/>
        <v>0</v>
      </c>
      <c r="AJ25" s="275">
        <f t="shared" si="7"/>
        <v>0</v>
      </c>
      <c r="AK25" s="276">
        <f t="shared" si="19"/>
        <v>0</v>
      </c>
      <c r="AL25" s="242">
        <f t="shared" si="9"/>
        <v>0</v>
      </c>
    </row>
    <row r="26" spans="1:38" ht="24" customHeight="1" x14ac:dyDescent="0.2">
      <c r="A26" s="13">
        <f>Kalender!B81</f>
        <v>44638</v>
      </c>
      <c r="B26" s="193" t="str">
        <f>Kalender!C81</f>
        <v>Fr</v>
      </c>
      <c r="C26" s="3">
        <v>1</v>
      </c>
      <c r="D26" s="278" t="str">
        <f>IF(C26=0,"arbeitsfreier Tag",IF(C26=1,"AZ",IF(C26=2,"gesetzl. Feiertag",IF(C26=3,"Tarifurlaub",IF(C26=4,"Sonderurlaub",IF(C26=5,"krank (Arbeitsunfähigkeit)",IF(C26=6,"Aus-/Weiterbildung/Dienstreise","Zeitausgleich")))))))</f>
        <v>AZ</v>
      </c>
      <c r="E26" s="278"/>
      <c r="F26" s="278"/>
      <c r="G26" s="5"/>
      <c r="H26" s="5"/>
      <c r="I26" s="5"/>
      <c r="J26" s="11"/>
      <c r="K26" s="294">
        <f t="shared" si="1"/>
        <v>0</v>
      </c>
      <c r="L26" s="41">
        <f>SUM(AH26)</f>
        <v>0</v>
      </c>
      <c r="M26" s="288"/>
      <c r="N26" s="242"/>
      <c r="O26" s="331"/>
      <c r="P26" s="332"/>
      <c r="AC26" s="242" t="str">
        <f t="shared" si="10"/>
        <v>Fr</v>
      </c>
      <c r="AD26" s="242">
        <f t="shared" si="4"/>
        <v>1</v>
      </c>
      <c r="AE26" s="243">
        <f t="shared" si="23"/>
        <v>2</v>
      </c>
      <c r="AF26" s="243">
        <f>VLOOKUP(AC26,Varianten_Kombi!L:M,2,0)</f>
        <v>5</v>
      </c>
      <c r="AG26" s="243" t="str">
        <f t="shared" si="18"/>
        <v>125</v>
      </c>
      <c r="AH26" s="242">
        <f>VLOOKUP(AG26,Varianten_Kombi!$E$4:$G$143,3)</f>
        <v>0</v>
      </c>
      <c r="AI26" s="275">
        <f t="shared" si="6"/>
        <v>0</v>
      </c>
      <c r="AJ26" s="275">
        <f t="shared" si="7"/>
        <v>0</v>
      </c>
      <c r="AK26" s="276">
        <f t="shared" si="19"/>
        <v>0</v>
      </c>
      <c r="AL26" s="242">
        <f t="shared" si="9"/>
        <v>0</v>
      </c>
    </row>
    <row r="27" spans="1:38" ht="24" customHeight="1" x14ac:dyDescent="0.2">
      <c r="A27" s="13">
        <f>Kalender!B82</f>
        <v>44639</v>
      </c>
      <c r="B27" s="193" t="str">
        <f>Kalender!C82</f>
        <v>Sa</v>
      </c>
      <c r="C27" s="184">
        <v>0</v>
      </c>
      <c r="D27" s="277" t="str">
        <f t="shared" si="12"/>
        <v>arbeitsfreier Tag</v>
      </c>
      <c r="E27" s="8"/>
      <c r="F27" s="7"/>
      <c r="G27" s="7"/>
      <c r="H27" s="7"/>
      <c r="I27" s="7"/>
      <c r="J27" s="183"/>
      <c r="K27" s="295">
        <f t="shared" si="1"/>
        <v>0</v>
      </c>
      <c r="L27" s="48">
        <f t="shared" si="13"/>
        <v>0</v>
      </c>
      <c r="O27" s="331"/>
      <c r="P27" s="332"/>
      <c r="AC27" s="242" t="str">
        <f t="shared" si="10"/>
        <v>Sa</v>
      </c>
      <c r="AD27" s="242">
        <f t="shared" si="4"/>
        <v>1</v>
      </c>
      <c r="AE27" s="243">
        <f t="shared" si="23"/>
        <v>2</v>
      </c>
      <c r="AF27" s="243">
        <f>VLOOKUP(AC27,Varianten_Kombi!L:M,2,0)</f>
        <v>6</v>
      </c>
      <c r="AG27" s="243" t="str">
        <f t="shared" si="14"/>
        <v>126</v>
      </c>
      <c r="AH27" s="242">
        <f>VLOOKUP(AG27,Varianten_Kombi!$E$4:$G$143,3)</f>
        <v>0</v>
      </c>
      <c r="AI27" s="275">
        <f t="shared" si="6"/>
        <v>0</v>
      </c>
      <c r="AJ27" s="275">
        <f t="shared" si="7"/>
        <v>0</v>
      </c>
      <c r="AK27" s="276">
        <f t="shared" si="15"/>
        <v>0</v>
      </c>
      <c r="AL27" s="242">
        <f t="shared" si="9"/>
        <v>0</v>
      </c>
    </row>
    <row r="28" spans="1:38" ht="24" customHeight="1" x14ac:dyDescent="0.2">
      <c r="A28" s="13">
        <f>Kalender!B83</f>
        <v>44640</v>
      </c>
      <c r="B28" s="193" t="str">
        <f>Kalender!C83</f>
        <v>So</v>
      </c>
      <c r="C28" s="184">
        <v>0</v>
      </c>
      <c r="D28" s="277" t="str">
        <f t="shared" ref="D28" si="24">IF(C28=0,"arbeitsfreier Tag",IF(C28=1,"AZ",IF(C28=2,"gesetzl. Feiertag",IF(C28=3,"Tarifurlaub",IF(C28=4,"Sonderurlaub",IF(C28=5,"krank (Arbeitsunfähigkeit)",IF(C28=6,"Aus-/Weiterbildung/Dienstreise","Zeitausgleich")))))))</f>
        <v>arbeitsfreier Tag</v>
      </c>
      <c r="E28" s="8"/>
      <c r="F28" s="7"/>
      <c r="G28" s="7"/>
      <c r="H28" s="7"/>
      <c r="I28" s="7"/>
      <c r="J28" s="183"/>
      <c r="K28" s="295">
        <f t="shared" si="1"/>
        <v>0</v>
      </c>
      <c r="L28" s="48">
        <f t="shared" ref="L28" si="25">SUM(AH28)</f>
        <v>0</v>
      </c>
      <c r="M28" s="46">
        <f>SUM(K22:K28)</f>
        <v>0</v>
      </c>
      <c r="N28" s="169">
        <f>SUM(L22:L28)</f>
        <v>0</v>
      </c>
      <c r="O28" s="331"/>
      <c r="P28" s="332"/>
      <c r="AC28" s="242" t="str">
        <f t="shared" si="10"/>
        <v>So</v>
      </c>
      <c r="AD28" s="242">
        <f t="shared" si="4"/>
        <v>1</v>
      </c>
      <c r="AE28" s="243">
        <f t="shared" si="23"/>
        <v>2</v>
      </c>
      <c r="AF28" s="243">
        <f>VLOOKUP(AC28,Varianten_Kombi!L:M,2,0)</f>
        <v>7</v>
      </c>
      <c r="AG28" s="243" t="str">
        <f>CONCATENATE(AD28,AE28,AF28)</f>
        <v>127</v>
      </c>
      <c r="AH28" s="242">
        <f>VLOOKUP(AG28,Varianten_Kombi!$E$4:$G$143,3)</f>
        <v>0</v>
      </c>
      <c r="AI28" s="275">
        <f t="shared" si="6"/>
        <v>0</v>
      </c>
      <c r="AJ28" s="275">
        <f t="shared" si="7"/>
        <v>0</v>
      </c>
      <c r="AK28" s="276">
        <f t="shared" ref="AK28:AK33" si="26">IF(AI28&gt;9.5,IF(AJ28&gt;0.75,(AI28-AJ28),(AI28-0.75)),IF(AI28&gt;6,IF(AJ28&gt;0.5,(AI28-AJ28),(AI28-0.5)),IF(AI28&lt;=6,(AI28-AJ28))))</f>
        <v>0</v>
      </c>
      <c r="AL28" s="242">
        <f t="shared" si="9"/>
        <v>0</v>
      </c>
    </row>
    <row r="29" spans="1:38" ht="24" customHeight="1" x14ac:dyDescent="0.2">
      <c r="A29" s="13">
        <f>Kalender!B84</f>
        <v>44641</v>
      </c>
      <c r="B29" s="193" t="str">
        <f>Kalender!C84</f>
        <v>Mo</v>
      </c>
      <c r="C29" s="3">
        <v>1</v>
      </c>
      <c r="D29" s="278" t="str">
        <f>IF(C29=0,"arbeitsfreier Tag",IF(C29=1,"AZ",IF(C29=2,"gesetzl. Feiertag",IF(C29=3,"Tarifurlaub",IF(C29=4,"Sonderurlaub",IF(C29=5,"krank (Arbeitsunfähigkeit)",IF(C29=6,"Aus-/Weiterbildung/Dienstreise","Zeitausgleich")))))))</f>
        <v>AZ</v>
      </c>
      <c r="E29" s="278"/>
      <c r="F29" s="278"/>
      <c r="G29" s="5"/>
      <c r="H29" s="5"/>
      <c r="I29" s="5"/>
      <c r="J29" s="11"/>
      <c r="K29" s="294">
        <f t="shared" si="1"/>
        <v>0</v>
      </c>
      <c r="L29" s="41">
        <f>SUM(AH29)</f>
        <v>0</v>
      </c>
      <c r="M29" s="52">
        <v>3</v>
      </c>
      <c r="N29" s="273"/>
      <c r="O29" s="331"/>
      <c r="P29" s="332"/>
      <c r="AC29" s="242" t="str">
        <f t="shared" si="10"/>
        <v>Mo</v>
      </c>
      <c r="AD29" s="242">
        <f t="shared" si="4"/>
        <v>1</v>
      </c>
      <c r="AE29" s="243">
        <f>SUM($M$29)</f>
        <v>3</v>
      </c>
      <c r="AF29" s="243">
        <f>VLOOKUP(AC29,Varianten_Kombi!L:M,2,0)</f>
        <v>1</v>
      </c>
      <c r="AG29" s="243" t="str">
        <f>CONCATENATE(AD29,AE29,AF29)</f>
        <v>131</v>
      </c>
      <c r="AH29" s="242">
        <f>VLOOKUP(AG29,Varianten_Kombi!$E$4:$G$143,3)</f>
        <v>0</v>
      </c>
      <c r="AI29" s="275">
        <f t="shared" si="6"/>
        <v>0</v>
      </c>
      <c r="AJ29" s="275">
        <f t="shared" si="7"/>
        <v>0</v>
      </c>
      <c r="AK29" s="276">
        <f t="shared" si="26"/>
        <v>0</v>
      </c>
      <c r="AL29" s="242">
        <f t="shared" si="9"/>
        <v>0</v>
      </c>
    </row>
    <row r="30" spans="1:38" ht="24" customHeight="1" x14ac:dyDescent="0.2">
      <c r="A30" s="13">
        <f>Kalender!B85</f>
        <v>44642</v>
      </c>
      <c r="B30" s="193" t="str">
        <f>Kalender!C85</f>
        <v>Di</v>
      </c>
      <c r="C30" s="3">
        <v>1</v>
      </c>
      <c r="D30" s="278" t="str">
        <f>IF(C30=0,"arbeitsfreier Tag",IF(C30=1,"AZ",IF(C30=2,"gesetzl. Feiertag",IF(C30=3,"Tarifurlaub",IF(C30=4,"Sonderurlaub",IF(C30=5,"krank (Arbeitsunfähigkeit)",IF(C30=6,"Aus-/Weiterbildung/Dienstreise","Zeitausgleich")))))))</f>
        <v>AZ</v>
      </c>
      <c r="E30" s="278"/>
      <c r="F30" s="278"/>
      <c r="G30" s="5"/>
      <c r="H30" s="5"/>
      <c r="I30" s="5"/>
      <c r="J30" s="11"/>
      <c r="K30" s="294">
        <f t="shared" si="1"/>
        <v>0</v>
      </c>
      <c r="L30" s="41">
        <f>SUM(AH30)</f>
        <v>0</v>
      </c>
      <c r="M30" s="52"/>
      <c r="N30" s="273"/>
      <c r="O30" s="331"/>
      <c r="P30" s="332"/>
      <c r="AC30" s="242" t="str">
        <f t="shared" si="10"/>
        <v>Di</v>
      </c>
      <c r="AD30" s="242">
        <f t="shared" si="4"/>
        <v>1</v>
      </c>
      <c r="AE30" s="243">
        <f t="shared" ref="AE30:AE35" si="27">SUM($M$29)</f>
        <v>3</v>
      </c>
      <c r="AF30" s="243">
        <f>VLOOKUP(AC30,Varianten_Kombi!L:M,2,0)</f>
        <v>2</v>
      </c>
      <c r="AG30" s="243" t="str">
        <f>CONCATENATE(AD30,AE30,AF30)</f>
        <v>132</v>
      </c>
      <c r="AH30" s="242">
        <f>VLOOKUP(AG30,Varianten_Kombi!$E$4:$G$143,3)</f>
        <v>0</v>
      </c>
      <c r="AI30" s="275">
        <f t="shared" si="6"/>
        <v>0</v>
      </c>
      <c r="AJ30" s="275">
        <f t="shared" si="7"/>
        <v>0</v>
      </c>
      <c r="AK30" s="276">
        <f t="shared" si="26"/>
        <v>0</v>
      </c>
      <c r="AL30" s="242">
        <f t="shared" si="9"/>
        <v>0</v>
      </c>
    </row>
    <row r="31" spans="1:38" ht="24" customHeight="1" x14ac:dyDescent="0.2">
      <c r="A31" s="13">
        <f>Kalender!B86</f>
        <v>44643</v>
      </c>
      <c r="B31" s="193" t="str">
        <f>Kalender!C86</f>
        <v>Mi</v>
      </c>
      <c r="C31" s="3">
        <v>1</v>
      </c>
      <c r="D31" s="278" t="str">
        <f>IF(C31=0,"arbeitsfreier Tag",IF(C31=1,"AZ",IF(C31=2,"gesetzl. Feiertag",IF(C31=3,"Tarifurlaub",IF(C31=4,"Sonderurlaub",IF(C31=5,"krank (Arbeitsunfähigkeit)",IF(C31=6,"Aus-/Weiterbildung/Dienstreise","Zeitausgleich")))))))</f>
        <v>AZ</v>
      </c>
      <c r="E31" s="278"/>
      <c r="F31" s="278"/>
      <c r="G31" s="5"/>
      <c r="H31" s="5"/>
      <c r="I31" s="5"/>
      <c r="J31" s="11"/>
      <c r="K31" s="294">
        <f t="shared" si="1"/>
        <v>0</v>
      </c>
      <c r="L31" s="41">
        <f>SUM(AH31)</f>
        <v>0</v>
      </c>
      <c r="O31" s="331"/>
      <c r="P31" s="332"/>
      <c r="AC31" s="242" t="str">
        <f t="shared" si="10"/>
        <v>Mi</v>
      </c>
      <c r="AD31" s="242">
        <f t="shared" si="4"/>
        <v>1</v>
      </c>
      <c r="AE31" s="243">
        <f t="shared" si="27"/>
        <v>3</v>
      </c>
      <c r="AF31" s="243">
        <f>VLOOKUP(AC31,Varianten_Kombi!L:M,2,0)</f>
        <v>3</v>
      </c>
      <c r="AG31" s="243" t="str">
        <f>CONCATENATE(AD31,AE31,AF31)</f>
        <v>133</v>
      </c>
      <c r="AH31" s="242">
        <f>VLOOKUP(AG31,Varianten_Kombi!$E$4:$G$143,3)</f>
        <v>0</v>
      </c>
      <c r="AI31" s="275">
        <f t="shared" si="6"/>
        <v>0</v>
      </c>
      <c r="AJ31" s="275">
        <f t="shared" si="7"/>
        <v>0</v>
      </c>
      <c r="AK31" s="276">
        <f t="shared" si="26"/>
        <v>0</v>
      </c>
      <c r="AL31" s="242">
        <f t="shared" si="9"/>
        <v>0</v>
      </c>
    </row>
    <row r="32" spans="1:38" ht="24" customHeight="1" x14ac:dyDescent="0.2">
      <c r="A32" s="13">
        <f>Kalender!B87</f>
        <v>44644</v>
      </c>
      <c r="B32" s="193" t="str">
        <f>Kalender!C87</f>
        <v>Do</v>
      </c>
      <c r="C32" s="3">
        <v>1</v>
      </c>
      <c r="D32" s="278" t="str">
        <f>IF(C32=0,"arbeitsfreier Tag",IF(C32=1,"AZ",IF(C32=2,"gesetzl. Feiertag",IF(C32=3,"Tarifurlaub",IF(C32=4,"Sonderurlaub",IF(C32=5,"krank (Arbeitsunfähigkeit)",IF(C32=6,"Aus-/Weiterbildung/Dienstreise","Zeitausgleich")))))))</f>
        <v>AZ</v>
      </c>
      <c r="E32" s="278"/>
      <c r="F32" s="278"/>
      <c r="G32" s="5"/>
      <c r="H32" s="5"/>
      <c r="I32" s="5"/>
      <c r="J32" s="11"/>
      <c r="K32" s="294">
        <f t="shared" si="1"/>
        <v>0</v>
      </c>
      <c r="L32" s="41">
        <f>SUM(AH32)</f>
        <v>0</v>
      </c>
      <c r="M32" s="275"/>
      <c r="N32" s="273"/>
      <c r="O32" s="331"/>
      <c r="P32" s="332"/>
      <c r="AC32" s="242" t="str">
        <f t="shared" si="10"/>
        <v>Do</v>
      </c>
      <c r="AD32" s="242">
        <f t="shared" si="4"/>
        <v>1</v>
      </c>
      <c r="AE32" s="243">
        <f t="shared" si="27"/>
        <v>3</v>
      </c>
      <c r="AF32" s="243">
        <f>VLOOKUP(AC32,Varianten_Kombi!L:M,2,0)</f>
        <v>4</v>
      </c>
      <c r="AG32" s="243" t="str">
        <f>CONCATENATE(AD32,AE32,AF32)</f>
        <v>134</v>
      </c>
      <c r="AH32" s="242">
        <f>VLOOKUP(AG32,Varianten_Kombi!$E$4:$G$143,3)</f>
        <v>0</v>
      </c>
      <c r="AI32" s="275">
        <f t="shared" si="6"/>
        <v>0</v>
      </c>
      <c r="AJ32" s="275">
        <f t="shared" si="7"/>
        <v>0</v>
      </c>
      <c r="AK32" s="276">
        <f t="shared" si="26"/>
        <v>0</v>
      </c>
      <c r="AL32" s="242">
        <f t="shared" si="9"/>
        <v>0</v>
      </c>
    </row>
    <row r="33" spans="1:38" ht="24" customHeight="1" x14ac:dyDescent="0.2">
      <c r="A33" s="13">
        <f>Kalender!B88</f>
        <v>44645</v>
      </c>
      <c r="B33" s="193" t="str">
        <f>Kalender!C88</f>
        <v>Fr</v>
      </c>
      <c r="C33" s="3">
        <v>1</v>
      </c>
      <c r="D33" s="278" t="str">
        <f>IF(C33=0,"arbeitsfreier Tag",IF(C33=1,"AZ",IF(C33=2,"gesetzl. Feiertag",IF(C33=3,"Tarifurlaub",IF(C33=4,"Sonderurlaub",IF(C33=5,"krank (Arbeitsunfähigkeit)",IF(C33=6,"Aus-/Weiterbildung/Dienstreise","Zeitausgleich")))))))</f>
        <v>AZ</v>
      </c>
      <c r="E33" s="278"/>
      <c r="F33" s="278"/>
      <c r="G33" s="5"/>
      <c r="H33" s="5"/>
      <c r="I33" s="5"/>
      <c r="J33" s="11"/>
      <c r="K33" s="294">
        <f t="shared" si="1"/>
        <v>0</v>
      </c>
      <c r="L33" s="41">
        <f>SUM(AH33)</f>
        <v>0</v>
      </c>
      <c r="M33" s="288"/>
      <c r="N33" s="242"/>
      <c r="O33" s="331"/>
      <c r="P33" s="332"/>
      <c r="AC33" s="242" t="str">
        <f t="shared" si="10"/>
        <v>Fr</v>
      </c>
      <c r="AD33" s="242">
        <f t="shared" si="4"/>
        <v>1</v>
      </c>
      <c r="AE33" s="243">
        <f t="shared" si="27"/>
        <v>3</v>
      </c>
      <c r="AF33" s="243">
        <f>VLOOKUP(AC33,Varianten_Kombi!L:M,2,0)</f>
        <v>5</v>
      </c>
      <c r="AG33" s="243" t="str">
        <f t="shared" ref="AG33" si="28">CONCATENATE(AD33,AE33,AF33)</f>
        <v>135</v>
      </c>
      <c r="AH33" s="242">
        <f>VLOOKUP(AG33,Varianten_Kombi!$E$4:$G$143,3)</f>
        <v>0</v>
      </c>
      <c r="AI33" s="275">
        <f t="shared" si="6"/>
        <v>0</v>
      </c>
      <c r="AJ33" s="275">
        <f t="shared" si="7"/>
        <v>0</v>
      </c>
      <c r="AK33" s="276">
        <f t="shared" si="26"/>
        <v>0</v>
      </c>
      <c r="AL33" s="242">
        <f t="shared" si="9"/>
        <v>0</v>
      </c>
    </row>
    <row r="34" spans="1:38" ht="24" customHeight="1" x14ac:dyDescent="0.2">
      <c r="A34" s="13">
        <f>Kalender!B89</f>
        <v>44646</v>
      </c>
      <c r="B34" s="193" t="str">
        <f>Kalender!C89</f>
        <v>Sa</v>
      </c>
      <c r="C34" s="184">
        <v>0</v>
      </c>
      <c r="D34" s="277" t="str">
        <f t="shared" ref="D34" si="29">IF(C34=0,"arbeitsfreier Tag",IF(C34=1,"AZ",IF(C34=2,"gesetzl. Feiertag",IF(C34=3,"Tarifurlaub",IF(C34=4,"Sonderurlaub",IF(C34=5,"krank (Arbeitsunfähigkeit)",IF(C34=6,"Aus-/Weiterbildung/Dienstreise","Zeitausgleich")))))))</f>
        <v>arbeitsfreier Tag</v>
      </c>
      <c r="E34" s="8"/>
      <c r="F34" s="7"/>
      <c r="G34" s="7"/>
      <c r="H34" s="7"/>
      <c r="I34" s="7"/>
      <c r="J34" s="183"/>
      <c r="K34" s="295">
        <f t="shared" si="1"/>
        <v>0</v>
      </c>
      <c r="L34" s="48">
        <f t="shared" ref="L34" si="30">SUM(AH34)</f>
        <v>0</v>
      </c>
      <c r="O34" s="331"/>
      <c r="P34" s="332"/>
      <c r="AC34" s="242" t="str">
        <f t="shared" si="10"/>
        <v>Sa</v>
      </c>
      <c r="AD34" s="242">
        <f t="shared" si="4"/>
        <v>1</v>
      </c>
      <c r="AE34" s="243">
        <f t="shared" si="27"/>
        <v>3</v>
      </c>
      <c r="AF34" s="243">
        <f>VLOOKUP(AC34,Varianten_Kombi!L:M,2,0)</f>
        <v>6</v>
      </c>
      <c r="AG34" s="243" t="str">
        <f t="shared" si="14"/>
        <v>136</v>
      </c>
      <c r="AH34" s="242">
        <f>VLOOKUP(AG34,Varianten_Kombi!$E$4:$G$143,3)</f>
        <v>0</v>
      </c>
      <c r="AI34" s="275">
        <f t="shared" si="6"/>
        <v>0</v>
      </c>
      <c r="AJ34" s="275">
        <f t="shared" si="7"/>
        <v>0</v>
      </c>
      <c r="AK34" s="276">
        <f t="shared" si="15"/>
        <v>0</v>
      </c>
      <c r="AL34" s="242">
        <f t="shared" si="9"/>
        <v>0</v>
      </c>
    </row>
    <row r="35" spans="1:38" ht="24" customHeight="1" x14ac:dyDescent="0.2">
      <c r="A35" s="13">
        <f>Kalender!B90</f>
        <v>44647</v>
      </c>
      <c r="B35" s="193" t="str">
        <f>Kalender!C90</f>
        <v>So</v>
      </c>
      <c r="C35" s="184">
        <v>0</v>
      </c>
      <c r="D35" s="277" t="str">
        <f t="shared" ref="D35" si="31">IF(C35=0,"arbeitsfreier Tag",IF(C35=1,"AZ",IF(C35=2,"gesetzl. Feiertag",IF(C35=3,"Tarifurlaub",IF(C35=4,"Sonderurlaub",IF(C35=5,"krank (Arbeitsunfähigkeit)",IF(C35=6,"Aus-/Weiterbildung/Dienstreise","Zeitausgleich")))))))</f>
        <v>arbeitsfreier Tag</v>
      </c>
      <c r="E35" s="8"/>
      <c r="F35" s="7"/>
      <c r="G35" s="7"/>
      <c r="H35" s="7"/>
      <c r="I35" s="7"/>
      <c r="J35" s="183"/>
      <c r="K35" s="295">
        <f t="shared" si="1"/>
        <v>0</v>
      </c>
      <c r="L35" s="48">
        <f t="shared" ref="L35" si="32">SUM(AH35)</f>
        <v>0</v>
      </c>
      <c r="M35" s="46">
        <f>SUM(K29:K35)</f>
        <v>0</v>
      </c>
      <c r="N35" s="169">
        <f>SUM(L29:L35)</f>
        <v>0</v>
      </c>
      <c r="O35" s="331"/>
      <c r="P35" s="332"/>
      <c r="AC35" s="242" t="str">
        <f t="shared" si="10"/>
        <v>So</v>
      </c>
      <c r="AD35" s="242">
        <f t="shared" si="4"/>
        <v>1</v>
      </c>
      <c r="AE35" s="243">
        <f t="shared" si="27"/>
        <v>3</v>
      </c>
      <c r="AF35" s="243">
        <f>VLOOKUP(AC35,Varianten_Kombi!L:M,2,0)</f>
        <v>7</v>
      </c>
      <c r="AG35" s="243" t="str">
        <f>CONCATENATE(AD35,AE35,AF35)</f>
        <v>137</v>
      </c>
      <c r="AH35" s="242">
        <f>VLOOKUP(AG35,Varianten_Kombi!$E$4:$G$143,3)</f>
        <v>0</v>
      </c>
      <c r="AI35" s="275">
        <f t="shared" si="6"/>
        <v>0</v>
      </c>
      <c r="AJ35" s="275">
        <f t="shared" si="7"/>
        <v>0</v>
      </c>
      <c r="AK35" s="276">
        <f>IF(AI35&gt;9.5,IF(AJ35&gt;0.75,(AI35-AJ35),(AI35-0.75)),IF(AI35&gt;6,IF(AJ35&gt;0.5,(AI35-AJ35),(AI35-0.5)),IF(AI35&lt;=6,(AI35-AJ35))))</f>
        <v>0</v>
      </c>
      <c r="AL35" s="242">
        <f t="shared" si="9"/>
        <v>0</v>
      </c>
    </row>
    <row r="36" spans="1:38" ht="24" customHeight="1" x14ac:dyDescent="0.2">
      <c r="A36" s="13">
        <f>Kalender!B91</f>
        <v>44648</v>
      </c>
      <c r="B36" s="193" t="str">
        <f>Kalender!C91</f>
        <v>Mo</v>
      </c>
      <c r="C36" s="3">
        <v>1</v>
      </c>
      <c r="D36" s="278" t="str">
        <f>IF(C36=0,"arbeitsfreier Tag",IF(C36=1,"AZ",IF(C36=2,"gesetzl. Feiertag",IF(C36=3,"Tarifurlaub",IF(C36=4,"Sonderurlaub",IF(C36=5,"krank (Arbeitsunfähigkeit)",IF(C36=6,"Aus-/Weiterbildung/Dienstreise","Zeitausgleich")))))))</f>
        <v>AZ</v>
      </c>
      <c r="E36" s="278"/>
      <c r="F36" s="278"/>
      <c r="G36" s="5"/>
      <c r="H36" s="5"/>
      <c r="I36" s="5"/>
      <c r="J36" s="11"/>
      <c r="K36" s="294">
        <f t="shared" si="1"/>
        <v>0</v>
      </c>
      <c r="L36" s="41">
        <f>SUM(AH36)</f>
        <v>0</v>
      </c>
      <c r="M36" s="52">
        <v>4</v>
      </c>
      <c r="O36" s="331"/>
      <c r="P36" s="332"/>
      <c r="AC36" s="242" t="str">
        <f t="shared" si="10"/>
        <v>Mo</v>
      </c>
      <c r="AD36" s="242">
        <f t="shared" si="4"/>
        <v>1</v>
      </c>
      <c r="AE36" s="243">
        <f>SUM($M$36)</f>
        <v>4</v>
      </c>
      <c r="AF36" s="243">
        <f>VLOOKUP(AC36,Varianten_Kombi!L:M,2,0)</f>
        <v>1</v>
      </c>
      <c r="AG36" s="243" t="str">
        <f>CONCATENATE(AD36,AE36,AF36)</f>
        <v>141</v>
      </c>
      <c r="AH36" s="242">
        <f>VLOOKUP(AG36,Varianten_Kombi!$E$4:$G$143,3)</f>
        <v>0</v>
      </c>
      <c r="AI36" s="275">
        <f t="shared" si="6"/>
        <v>0</v>
      </c>
      <c r="AJ36" s="275">
        <f t="shared" si="7"/>
        <v>0</v>
      </c>
      <c r="AK36" s="276">
        <f>IF(AI36&gt;9.5,IF(AJ36&gt;0.75,(AI36-AJ36),(AI36-0.75)),IF(AI36&gt;6,IF(AJ36&gt;0.5,(AI36-AJ36),(AI36-0.5)),IF(AI36&lt;=6,(AI36-AJ36))))</f>
        <v>0</v>
      </c>
      <c r="AL36" s="242">
        <f t="shared" si="9"/>
        <v>0</v>
      </c>
    </row>
    <row r="37" spans="1:38" ht="24" customHeight="1" x14ac:dyDescent="0.2">
      <c r="A37" s="13">
        <f>Kalender!B92</f>
        <v>44649</v>
      </c>
      <c r="B37" s="193" t="str">
        <f>Kalender!C92</f>
        <v>Di</v>
      </c>
      <c r="C37" s="3">
        <v>1</v>
      </c>
      <c r="D37" s="278" t="str">
        <f t="shared" ref="D37" si="33">IF(C37=0,"arbeitsfreier Tag",IF(C37=1,"AZ",IF(C37=2,"gesetzl. Feiertag",IF(C37=3,"Tarifurlaub",IF(C37=4,"Sonderurlaub",IF(C37=5,"krank (Arbeitsunfähigkeit)",IF(C37=6,"Aus-/Weiterbildung/Dienstreise","Zeitausgleich")))))))</f>
        <v>AZ</v>
      </c>
      <c r="E37" s="278"/>
      <c r="F37" s="278"/>
      <c r="G37" s="5"/>
      <c r="H37" s="5"/>
      <c r="I37" s="5"/>
      <c r="J37" s="11"/>
      <c r="K37" s="294">
        <f t="shared" si="1"/>
        <v>0</v>
      </c>
      <c r="L37" s="41">
        <f t="shared" ref="L37" si="34">SUM(AH37)</f>
        <v>0</v>
      </c>
      <c r="O37" s="331"/>
      <c r="P37" s="332"/>
      <c r="AC37" s="242" t="str">
        <f t="shared" si="10"/>
        <v>Di</v>
      </c>
      <c r="AD37" s="242">
        <f t="shared" si="4"/>
        <v>1</v>
      </c>
      <c r="AE37" s="243">
        <f t="shared" ref="AE37:AE39" si="35">SUM($M$36)</f>
        <v>4</v>
      </c>
      <c r="AF37" s="243">
        <f>VLOOKUP(AC37,Varianten_Kombi!L:M,2,0)</f>
        <v>2</v>
      </c>
      <c r="AG37" s="243" t="str">
        <f t="shared" ref="AG37" si="36">CONCATENATE(AD37,AE37,AF37)</f>
        <v>142</v>
      </c>
      <c r="AH37" s="242">
        <f>VLOOKUP(AG37,Varianten_Kombi!$E$4:$G$143,3)</f>
        <v>0</v>
      </c>
      <c r="AI37" s="275">
        <f t="shared" si="6"/>
        <v>0</v>
      </c>
      <c r="AJ37" s="275">
        <f t="shared" si="7"/>
        <v>0</v>
      </c>
      <c r="AK37" s="276">
        <f t="shared" ref="AK37" si="37">IF(AI37&gt;9.5,IF(AJ37&gt;0.75,(AI37-AJ37),(AI37-0.75)),IF(AI37&gt;6,IF(AJ37&gt;0.5,(AI37-AJ37),(AI37-0.5)),IF(AI37&lt;=6,(AI37-AJ37))))</f>
        <v>0</v>
      </c>
      <c r="AL37" s="242">
        <f t="shared" si="9"/>
        <v>0</v>
      </c>
    </row>
    <row r="38" spans="1:38" ht="24" customHeight="1" x14ac:dyDescent="0.2">
      <c r="A38" s="13">
        <f>Kalender!B93</f>
        <v>44650</v>
      </c>
      <c r="B38" s="193" t="str">
        <f>Kalender!C93</f>
        <v>Mi</v>
      </c>
      <c r="C38" s="3">
        <v>1</v>
      </c>
      <c r="D38" s="278" t="str">
        <f t="shared" ref="D38" si="38">IF(C38=0,"arbeitsfreier Tag",IF(C38=1,"AZ",IF(C38=2,"gesetzl. Feiertag",IF(C38=3,"Tarifurlaub",IF(C38=4,"Sonderurlaub",IF(C38=5,"krank (Arbeitsunfähigkeit)",IF(C38=6,"Aus-/Weiterbildung/Dienstreise","Zeitausgleich")))))))</f>
        <v>AZ</v>
      </c>
      <c r="E38" s="278"/>
      <c r="F38" s="278"/>
      <c r="G38" s="5"/>
      <c r="H38" s="5"/>
      <c r="I38" s="5"/>
      <c r="J38" s="11"/>
      <c r="K38" s="294">
        <f t="shared" si="1"/>
        <v>0</v>
      </c>
      <c r="L38" s="41">
        <f t="shared" ref="L38" si="39">SUM(AH38)</f>
        <v>0</v>
      </c>
      <c r="O38" s="331"/>
      <c r="P38" s="332"/>
      <c r="AC38" s="242" t="str">
        <f t="shared" si="10"/>
        <v>Mi</v>
      </c>
      <c r="AD38" s="242">
        <f t="shared" si="4"/>
        <v>1</v>
      </c>
      <c r="AE38" s="243">
        <f t="shared" si="35"/>
        <v>4</v>
      </c>
      <c r="AF38" s="243">
        <f>VLOOKUP(AC38,Varianten_Kombi!L:M,2,0)</f>
        <v>3</v>
      </c>
      <c r="AG38" s="243" t="str">
        <f>CONCATENATE(AD38,AE38,AF38)</f>
        <v>143</v>
      </c>
      <c r="AH38" s="242">
        <f>VLOOKUP(AG38,Varianten_Kombi!$E$4:$G$143,3)</f>
        <v>0</v>
      </c>
      <c r="AI38" s="275">
        <f t="shared" si="6"/>
        <v>0</v>
      </c>
      <c r="AJ38" s="275">
        <f t="shared" si="7"/>
        <v>0</v>
      </c>
      <c r="AK38" s="276">
        <f>IF(AI38&gt;9.5,IF(AJ38&gt;0.75,(AI38-AJ38),(AI38-0.75)),IF(AI38&gt;6,IF(AJ38&gt;0.5,(AI38-AJ38),(AI38-0.5)),IF(AI38&lt;=6,(AI38-AJ38))))</f>
        <v>0</v>
      </c>
      <c r="AL38" s="242">
        <f t="shared" si="9"/>
        <v>0</v>
      </c>
    </row>
    <row r="39" spans="1:38" ht="24" customHeight="1" x14ac:dyDescent="0.2">
      <c r="A39" s="13">
        <f>Kalender!B94</f>
        <v>44651</v>
      </c>
      <c r="B39" s="193" t="str">
        <f>Kalender!C94</f>
        <v>Do</v>
      </c>
      <c r="C39" s="3">
        <v>1</v>
      </c>
      <c r="D39" s="278" t="str">
        <f t="shared" ref="D39" si="40">IF(C39=0,"arbeitsfreier Tag",IF(C39=1,"AZ",IF(C39=2,"gesetzl. Feiertag",IF(C39=3,"Tarifurlaub",IF(C39=4,"Sonderurlaub",IF(C39=5,"krank (Arbeitsunfähigkeit)",IF(C39=6,"Aus-/Weiterbildung/Dienstreise","Zeitausgleich")))))))</f>
        <v>AZ</v>
      </c>
      <c r="E39" s="278"/>
      <c r="F39" s="278"/>
      <c r="G39" s="5"/>
      <c r="H39" s="5"/>
      <c r="I39" s="5"/>
      <c r="J39" s="11"/>
      <c r="K39" s="294">
        <f t="shared" si="1"/>
        <v>0</v>
      </c>
      <c r="L39" s="41">
        <f t="shared" ref="L39" si="41">SUM(AH39)</f>
        <v>0</v>
      </c>
      <c r="O39" s="329"/>
      <c r="P39" s="330"/>
      <c r="AC39" s="242" t="str">
        <f t="shared" si="10"/>
        <v>Do</v>
      </c>
      <c r="AD39" s="242">
        <f t="shared" si="4"/>
        <v>1</v>
      </c>
      <c r="AE39" s="243">
        <f t="shared" si="35"/>
        <v>4</v>
      </c>
      <c r="AF39" s="243">
        <f>VLOOKUP(AC39,Varianten_Kombi!L:M,2,0)</f>
        <v>4</v>
      </c>
      <c r="AG39" s="243" t="str">
        <f t="shared" ref="AG39" si="42">CONCATENATE(AD39,AE39,AF39)</f>
        <v>144</v>
      </c>
      <c r="AH39" s="242">
        <f>VLOOKUP(AG39,Varianten_Kombi!$E$4:$G$143,3)</f>
        <v>0</v>
      </c>
      <c r="AI39" s="275">
        <f t="shared" si="6"/>
        <v>0</v>
      </c>
      <c r="AJ39" s="275">
        <f t="shared" si="7"/>
        <v>0</v>
      </c>
      <c r="AK39" s="276">
        <f t="shared" ref="AK39" si="43">IF(AI39&gt;9.5,IF(AJ39&gt;0.75,(AI39-AJ39),(AI39-0.75)),IF(AI39&gt;6,IF(AJ39&gt;0.5,(AI39-AJ39),(AI39-0.5)),IF(AI39&lt;=6,(AI39-AJ39))))</f>
        <v>0</v>
      </c>
      <c r="AL39" s="242">
        <f t="shared" si="9"/>
        <v>0</v>
      </c>
    </row>
    <row r="40" spans="1:38" ht="24.75" customHeight="1" x14ac:dyDescent="0.2">
      <c r="M40" s="46">
        <f>SUM(K36:K39)</f>
        <v>0</v>
      </c>
      <c r="N40" s="41">
        <f>SUM(L36:L39)</f>
        <v>0</v>
      </c>
    </row>
    <row r="45" spans="1:38" x14ac:dyDescent="0.2">
      <c r="M45" s="284"/>
      <c r="N45" s="284"/>
    </row>
    <row r="46" spans="1:38" x14ac:dyDescent="0.2">
      <c r="M46" s="298"/>
      <c r="N46" s="279"/>
    </row>
    <row r="47" spans="1:38" ht="24" customHeight="1" thickBot="1" x14ac:dyDescent="0.25">
      <c r="A47" s="293"/>
      <c r="B47" s="299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N47" s="242"/>
      <c r="P47" s="283"/>
    </row>
    <row r="48" spans="1:38" ht="24" customHeight="1" x14ac:dyDescent="0.2">
      <c r="A48" s="293"/>
      <c r="B48" s="300"/>
      <c r="C48" s="197"/>
      <c r="D48" s="198"/>
      <c r="E48" s="224"/>
      <c r="F48" s="225"/>
      <c r="G48" s="225"/>
      <c r="H48" s="225"/>
      <c r="I48" s="225"/>
      <c r="J48" s="225"/>
      <c r="K48" s="237"/>
      <c r="L48" s="227"/>
      <c r="M48" s="213"/>
      <c r="N48" s="213"/>
      <c r="O48" s="213"/>
      <c r="P48" s="230"/>
    </row>
    <row r="49" spans="1:16" ht="24" customHeight="1" x14ac:dyDescent="0.2">
      <c r="A49" s="293"/>
      <c r="E49" s="215" t="s">
        <v>25</v>
      </c>
      <c r="F49" s="47"/>
      <c r="G49" s="47"/>
      <c r="H49" s="47"/>
      <c r="I49" s="47"/>
      <c r="J49" s="47"/>
      <c r="K49" s="74">
        <f>SUM(M14,M21,M28,M35,M40)</f>
        <v>0</v>
      </c>
      <c r="L49" s="16"/>
      <c r="M49" s="47" t="s">
        <v>46</v>
      </c>
      <c r="N49" s="47"/>
      <c r="O49" s="18">
        <f>Feb!O51</f>
        <v>0</v>
      </c>
      <c r="P49" s="216"/>
    </row>
    <row r="50" spans="1:16" ht="24" customHeight="1" x14ac:dyDescent="0.2">
      <c r="A50" s="293"/>
      <c r="E50" s="215" t="s">
        <v>34</v>
      </c>
      <c r="F50" s="47"/>
      <c r="G50" s="47"/>
      <c r="H50" s="47"/>
      <c r="I50" s="47"/>
      <c r="J50" s="47"/>
      <c r="K50" s="74">
        <f>Feb!$K$54</f>
        <v>0</v>
      </c>
      <c r="L50" s="89"/>
      <c r="M50" s="47" t="s">
        <v>45</v>
      </c>
      <c r="N50" s="47"/>
      <c r="O50" s="18">
        <f>SUM(COUNTIF(C9:C39,3))</f>
        <v>0</v>
      </c>
      <c r="P50" s="216"/>
    </row>
    <row r="51" spans="1:16" ht="24" customHeight="1" x14ac:dyDescent="0.2">
      <c r="A51" s="293"/>
      <c r="E51" s="215" t="s">
        <v>26</v>
      </c>
      <c r="F51" s="47"/>
      <c r="G51" s="47"/>
      <c r="H51" s="47"/>
      <c r="I51" s="47"/>
      <c r="J51" s="47"/>
      <c r="K51" s="74">
        <f>SUM(K49:K50)</f>
        <v>0</v>
      </c>
      <c r="L51" s="89"/>
      <c r="M51" s="47" t="s">
        <v>36</v>
      </c>
      <c r="N51" s="47"/>
      <c r="O51" s="18">
        <f>O49-O50</f>
        <v>0</v>
      </c>
      <c r="P51" s="217"/>
    </row>
    <row r="52" spans="1:16" ht="24" customHeight="1" x14ac:dyDescent="0.2">
      <c r="D52" s="287"/>
      <c r="E52" s="215" t="s">
        <v>27</v>
      </c>
      <c r="F52" s="47"/>
      <c r="G52" s="47"/>
      <c r="H52" s="47"/>
      <c r="I52" s="47"/>
      <c r="J52" s="47"/>
      <c r="K52" s="78">
        <f>SUM(N14,N21,N28,N35,N40)</f>
        <v>0</v>
      </c>
      <c r="L52" s="89"/>
      <c r="M52" s="47"/>
      <c r="N52" s="47"/>
      <c r="O52" s="218"/>
      <c r="P52" s="217"/>
    </row>
    <row r="53" spans="1:16" ht="24" customHeight="1" thickBot="1" x14ac:dyDescent="0.25">
      <c r="D53" s="287"/>
      <c r="E53" s="215"/>
      <c r="F53" s="47"/>
      <c r="G53" s="47"/>
      <c r="H53" s="47"/>
      <c r="I53" s="47"/>
      <c r="J53" s="47"/>
      <c r="K53" s="79"/>
      <c r="L53" s="89"/>
      <c r="M53" s="47"/>
      <c r="N53" s="47"/>
      <c r="O53" s="218"/>
      <c r="P53" s="217"/>
    </row>
    <row r="54" spans="1:16" ht="24" customHeight="1" thickBot="1" x14ac:dyDescent="0.3">
      <c r="E54" s="215" t="s">
        <v>28</v>
      </c>
      <c r="F54" s="47"/>
      <c r="G54" s="47"/>
      <c r="H54" s="47"/>
      <c r="I54" s="47"/>
      <c r="J54" s="89"/>
      <c r="K54" s="80">
        <f>K51-K52</f>
        <v>0</v>
      </c>
      <c r="L54" s="89"/>
      <c r="M54" s="89"/>
      <c r="N54" s="47"/>
      <c r="O54" s="47"/>
      <c r="P54" s="217"/>
    </row>
    <row r="55" spans="1:16" ht="24" customHeight="1" thickBot="1" x14ac:dyDescent="0.25">
      <c r="E55" s="219"/>
      <c r="F55" s="220"/>
      <c r="G55" s="220"/>
      <c r="H55" s="220"/>
      <c r="I55" s="220"/>
      <c r="J55" s="220"/>
      <c r="K55" s="221"/>
      <c r="L55" s="220"/>
      <c r="M55" s="118"/>
      <c r="N55" s="220"/>
      <c r="O55" s="222"/>
      <c r="P55" s="223"/>
    </row>
    <row r="56" spans="1:16" ht="24" customHeight="1" x14ac:dyDescent="0.2">
      <c r="K56" s="288"/>
      <c r="M56" s="246"/>
      <c r="N56" s="242"/>
      <c r="O56" s="283"/>
    </row>
    <row r="57" spans="1:16" ht="24" customHeight="1" x14ac:dyDescent="0.2">
      <c r="N57" s="242"/>
      <c r="O57" s="283"/>
    </row>
    <row r="58" spans="1:16" ht="24" customHeight="1" x14ac:dyDescent="0.2">
      <c r="C58" s="255"/>
      <c r="D58" s="255"/>
      <c r="E58" s="255"/>
      <c r="F58" s="255"/>
      <c r="K58" s="255"/>
      <c r="L58" s="255"/>
      <c r="N58" s="242"/>
      <c r="P58" s="283"/>
    </row>
    <row r="59" spans="1:16" x14ac:dyDescent="0.2">
      <c r="C59" s="242" t="s">
        <v>32</v>
      </c>
      <c r="F59" s="287"/>
      <c r="K59" s="242" t="s">
        <v>33</v>
      </c>
      <c r="N59" s="242"/>
      <c r="P59" s="283"/>
    </row>
    <row r="60" spans="1:16" x14ac:dyDescent="0.2">
      <c r="N60" s="242"/>
      <c r="P60" s="283"/>
    </row>
    <row r="61" spans="1:16" x14ac:dyDescent="0.2">
      <c r="N61" s="242"/>
      <c r="P61" s="283"/>
    </row>
    <row r="62" spans="1:16" x14ac:dyDescent="0.2">
      <c r="N62" s="242"/>
    </row>
    <row r="63" spans="1:16" x14ac:dyDescent="0.2">
      <c r="N63" s="242"/>
    </row>
  </sheetData>
  <sheetProtection algorithmName="SHA-512" hashValue="Esb5tJdBPv7lhVC4ooH0yaVsqkFDjZGJ7Bgs7ZO//7GAO7VEoR61bgv6j+/efoZcuepePffyc1iZk4jgy8amMw==" saltValue="tVaBdQpZ+QZLWLsjzla1Kg==" spinCount="100000" sheet="1" selectLockedCells="1"/>
  <autoFilter ref="A8:AN39">
    <filterColumn colId="14" showButton="0"/>
    <filterColumn colId="29" showButton="0"/>
    <filterColumn colId="30" showButton="0"/>
    <filterColumn colId="31" showButton="0"/>
    <filterColumn colId="32" showButton="0"/>
  </autoFilter>
  <mergeCells count="37">
    <mergeCell ref="O33:P33"/>
    <mergeCell ref="O32:P32"/>
    <mergeCell ref="O31:P31"/>
    <mergeCell ref="AD8:AH8"/>
    <mergeCell ref="A1:P1"/>
    <mergeCell ref="K3:L3"/>
    <mergeCell ref="M3:N3"/>
    <mergeCell ref="K4:L4"/>
    <mergeCell ref="O7:P8"/>
    <mergeCell ref="O20:P20"/>
    <mergeCell ref="O14:P14"/>
    <mergeCell ref="O9:P9"/>
    <mergeCell ref="O10:P10"/>
    <mergeCell ref="O11:P11"/>
    <mergeCell ref="O12:P12"/>
    <mergeCell ref="O13:P13"/>
    <mergeCell ref="O30:P30"/>
    <mergeCell ref="O15:P15"/>
    <mergeCell ref="O34:P34"/>
    <mergeCell ref="O28:P28"/>
    <mergeCell ref="O29:P29"/>
    <mergeCell ref="O23:P23"/>
    <mergeCell ref="O24:P24"/>
    <mergeCell ref="O25:P25"/>
    <mergeCell ref="O26:P26"/>
    <mergeCell ref="O27:P27"/>
    <mergeCell ref="O21:P21"/>
    <mergeCell ref="O22:P22"/>
    <mergeCell ref="O16:P16"/>
    <mergeCell ref="O17:P17"/>
    <mergeCell ref="O18:P18"/>
    <mergeCell ref="O19:P19"/>
    <mergeCell ref="O37:P37"/>
    <mergeCell ref="O39:P39"/>
    <mergeCell ref="O38:P38"/>
    <mergeCell ref="O35:P35"/>
    <mergeCell ref="O36:P36"/>
  </mergeCells>
  <phoneticPr fontId="0" type="noConversion"/>
  <conditionalFormatting sqref="C13">
    <cfRule type="cellIs" dxfId="0" priority="1" operator="greaterThan">
      <formula>1</formula>
    </cfRule>
  </conditionalFormatting>
  <printOptions horizontalCentered="1"/>
  <pageMargins left="0.59055118110236227" right="0.19685039370078741" top="0.78740157480314965" bottom="0.39370078740157483" header="0.51181102362204722" footer="0.51181102362204722"/>
  <pageSetup paperSize="9" scale="6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Drop Down 2">
              <controlPr locked="0" defaultSize="0" autoLine="0" autoPict="0">
                <anchor moveWithCells="1">
                  <from>
                    <xdr:col>11</xdr:col>
                    <xdr:colOff>552450</xdr:colOff>
                    <xdr:row>3</xdr:row>
                    <xdr:rowOff>28575</xdr:rowOff>
                  </from>
                  <to>
                    <xdr:col>13</xdr:col>
                    <xdr:colOff>619125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Drop Down 5">
              <controlPr locked="0" defaultSize="0" autoLine="0" autoPict="0">
                <anchor moveWithCells="1">
                  <from>
                    <xdr:col>12</xdr:col>
                    <xdr:colOff>9525</xdr:colOff>
                    <xdr:row>7</xdr:row>
                    <xdr:rowOff>266700</xdr:rowOff>
                  </from>
                  <to>
                    <xdr:col>13</xdr:col>
                    <xdr:colOff>600075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Drop Down 6">
              <controlPr locked="0" defaultSize="0" autoLine="0" autoPict="0">
                <anchor moveWithCells="1">
                  <from>
                    <xdr:col>12</xdr:col>
                    <xdr:colOff>0</xdr:colOff>
                    <xdr:row>14</xdr:row>
                    <xdr:rowOff>9525</xdr:rowOff>
                  </from>
                  <to>
                    <xdr:col>13</xdr:col>
                    <xdr:colOff>609600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Drop Down 7">
              <controlPr locked="0" defaultSize="0" autoLine="0" autoPict="0">
                <anchor moveWithCells="1">
                  <from>
                    <xdr:col>12</xdr:col>
                    <xdr:colOff>28575</xdr:colOff>
                    <xdr:row>21</xdr:row>
                    <xdr:rowOff>9525</xdr:rowOff>
                  </from>
                  <to>
                    <xdr:col>14</xdr:col>
                    <xdr:colOff>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Drop Down 8">
              <controlPr locked="0" defaultSize="0" autoLine="0" autoPict="0">
                <anchor moveWithCells="1">
                  <from>
                    <xdr:col>12</xdr:col>
                    <xdr:colOff>38100</xdr:colOff>
                    <xdr:row>27</xdr:row>
                    <xdr:rowOff>295275</xdr:rowOff>
                  </from>
                  <to>
                    <xdr:col>14</xdr:col>
                    <xdr:colOff>9525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Drop Down 10">
              <controlPr locked="0" defaultSize="0" autoLine="0" autoPict="0">
                <anchor moveWithCells="1">
                  <from>
                    <xdr:col>12</xdr:col>
                    <xdr:colOff>19050</xdr:colOff>
                    <xdr:row>35</xdr:row>
                    <xdr:rowOff>9525</xdr:rowOff>
                  </from>
                  <to>
                    <xdr:col>14</xdr:col>
                    <xdr:colOff>0</xdr:colOff>
                    <xdr:row>36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6" tint="0.79998168889431442"/>
    <pageSetUpPr fitToPage="1"/>
  </sheetPr>
  <dimension ref="A1:AN64"/>
  <sheetViews>
    <sheetView showGridLines="0" zoomScale="115" zoomScaleNormal="115" workbookViewId="0">
      <selection activeCell="E12" sqref="E12:F16"/>
    </sheetView>
  </sheetViews>
  <sheetFormatPr baseColWidth="10" defaultColWidth="11.42578125" defaultRowHeight="15" x14ac:dyDescent="0.2"/>
  <cols>
    <col min="1" max="1" width="7.7109375" style="17" customWidth="1"/>
    <col min="2" max="2" width="4.42578125" style="17" customWidth="1"/>
    <col min="3" max="3" width="6" style="17" customWidth="1"/>
    <col min="4" max="4" width="17.42578125" style="17" bestFit="1" customWidth="1"/>
    <col min="5" max="10" width="9.28515625" style="17" customWidth="1"/>
    <col min="11" max="12" width="11.7109375" style="17" customWidth="1"/>
    <col min="13" max="13" width="9.28515625" style="17" customWidth="1"/>
    <col min="14" max="14" width="9.42578125" style="19" customWidth="1"/>
    <col min="15" max="16" width="11.42578125" style="17"/>
    <col min="17" max="28" width="11.42578125" style="17" hidden="1" customWidth="1"/>
    <col min="29" max="29" width="11.5703125" style="17" hidden="1" customWidth="1"/>
    <col min="30" max="30" width="2.5703125" style="17" hidden="1" customWidth="1"/>
    <col min="31" max="32" width="2.5703125" style="67" hidden="1" customWidth="1"/>
    <col min="33" max="33" width="5.28515625" style="67" hidden="1" customWidth="1"/>
    <col min="34" max="34" width="2.5703125" style="17" hidden="1" customWidth="1"/>
    <col min="35" max="35" width="12" style="17" hidden="1" customWidth="1"/>
    <col min="36" max="36" width="8.140625" style="17" hidden="1" customWidth="1"/>
    <col min="37" max="37" width="8.28515625" style="17" hidden="1" customWidth="1"/>
    <col min="38" max="38" width="15.7109375" style="17" hidden="1" customWidth="1"/>
    <col min="39" max="40" width="11.42578125" style="17" hidden="1" customWidth="1"/>
    <col min="41" max="16384" width="11.42578125" style="17"/>
  </cols>
  <sheetData>
    <row r="1" spans="1:38" ht="25.5" x14ac:dyDescent="0.35">
      <c r="A1" s="345" t="s">
        <v>13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7"/>
      <c r="AL1" s="17">
        <f>IF(($C$9=6)*AND($AK$9&gt;$L$9),$AK$9,$L$9)</f>
        <v>0</v>
      </c>
    </row>
    <row r="2" spans="1:38" ht="36" customHeight="1" x14ac:dyDescent="0.2"/>
    <row r="3" spans="1:38" ht="18.75" customHeight="1" x14ac:dyDescent="0.25">
      <c r="A3" s="83">
        <f>Person!$G$2</f>
        <v>0</v>
      </c>
      <c r="B3" s="54"/>
      <c r="C3" s="54"/>
      <c r="D3" s="54"/>
      <c r="E3" s="54"/>
      <c r="F3" s="55"/>
      <c r="K3" s="348" t="s">
        <v>58</v>
      </c>
      <c r="L3" s="348"/>
      <c r="M3" s="314">
        <f>IF(M4=1,Person!G14, IF(M4=2,Person!O14,IF(M4=3,Person!W14,IF(M4=4,Person!AE14,"FALSCH"))))</f>
        <v>0</v>
      </c>
      <c r="N3" s="314"/>
    </row>
    <row r="4" spans="1:38" ht="18.75" customHeight="1" x14ac:dyDescent="0.25">
      <c r="A4" s="84">
        <f>Person!$G$3</f>
        <v>0</v>
      </c>
      <c r="B4" s="56"/>
      <c r="C4" s="56"/>
      <c r="D4" s="56"/>
      <c r="E4" s="56"/>
      <c r="F4" s="57"/>
      <c r="K4" s="348" t="s">
        <v>59</v>
      </c>
      <c r="L4" s="348"/>
      <c r="M4" s="53">
        <v>1</v>
      </c>
      <c r="N4" s="68"/>
      <c r="AL4" s="17">
        <f>IF($C$9=6+AND($AK$9&lt;$L$9),$AK$9,$L$9)</f>
        <v>0</v>
      </c>
    </row>
    <row r="5" spans="1:38" s="60" customFormat="1" ht="39" customHeight="1" x14ac:dyDescent="0.4">
      <c r="A5" s="59">
        <v>44652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AE5" s="70"/>
      <c r="AF5" s="70"/>
      <c r="AG5" s="70"/>
      <c r="AL5" s="17"/>
    </row>
    <row r="6" spans="1:38" ht="21" customHeight="1" x14ac:dyDescent="0.2">
      <c r="A6" s="61"/>
      <c r="B6" s="61"/>
      <c r="C6" s="61"/>
      <c r="N6" s="17"/>
      <c r="AL6" s="17">
        <f>IF(AND($C$9=6,$AK$9&gt;$L$9),$AK$9,$L$9)</f>
        <v>0</v>
      </c>
    </row>
    <row r="7" spans="1:38" ht="24" customHeight="1" x14ac:dyDescent="0.25">
      <c r="A7" s="22" t="s">
        <v>14</v>
      </c>
      <c r="B7" s="23"/>
      <c r="C7" s="24" t="s">
        <v>15</v>
      </c>
      <c r="D7" s="25" t="s">
        <v>52</v>
      </c>
      <c r="E7" s="26" t="s">
        <v>16</v>
      </c>
      <c r="F7" s="26"/>
      <c r="G7" s="27" t="s">
        <v>17</v>
      </c>
      <c r="H7" s="26"/>
      <c r="I7" s="27" t="s">
        <v>18</v>
      </c>
      <c r="J7" s="28"/>
      <c r="K7" s="29" t="s">
        <v>14</v>
      </c>
      <c r="L7" s="30" t="s">
        <v>14</v>
      </c>
      <c r="M7" s="31" t="s">
        <v>19</v>
      </c>
      <c r="N7" s="171" t="s">
        <v>19</v>
      </c>
      <c r="O7" s="334" t="s">
        <v>72</v>
      </c>
      <c r="P7" s="335"/>
    </row>
    <row r="8" spans="1:38" ht="24" customHeight="1" x14ac:dyDescent="0.25">
      <c r="A8" s="32"/>
      <c r="B8" s="33"/>
      <c r="C8" s="34" t="s">
        <v>20</v>
      </c>
      <c r="D8" s="35" t="s">
        <v>51</v>
      </c>
      <c r="E8" s="36" t="s">
        <v>21</v>
      </c>
      <c r="F8" s="37" t="s">
        <v>22</v>
      </c>
      <c r="G8" s="37" t="s">
        <v>21</v>
      </c>
      <c r="H8" s="37" t="s">
        <v>22</v>
      </c>
      <c r="I8" s="37" t="s">
        <v>21</v>
      </c>
      <c r="J8" s="35" t="s">
        <v>22</v>
      </c>
      <c r="K8" s="36" t="s">
        <v>23</v>
      </c>
      <c r="L8" s="38" t="s">
        <v>24</v>
      </c>
      <c r="M8" s="39" t="s">
        <v>23</v>
      </c>
      <c r="N8" s="37" t="s">
        <v>24</v>
      </c>
      <c r="O8" s="336"/>
      <c r="P8" s="337"/>
      <c r="AD8" s="342" t="s">
        <v>68</v>
      </c>
      <c r="AE8" s="343"/>
      <c r="AF8" s="343"/>
      <c r="AG8" s="343"/>
      <c r="AH8" s="344"/>
      <c r="AI8" s="17" t="s">
        <v>16</v>
      </c>
      <c r="AJ8" s="17" t="s">
        <v>69</v>
      </c>
      <c r="AK8" s="17" t="s">
        <v>70</v>
      </c>
      <c r="AL8" s="17" t="s">
        <v>71</v>
      </c>
    </row>
    <row r="9" spans="1:38" ht="24" customHeight="1" x14ac:dyDescent="0.2">
      <c r="A9" s="13">
        <f>Kalender!B95</f>
        <v>44652</v>
      </c>
      <c r="B9" s="194" t="str">
        <f>Kalender!C95</f>
        <v>Fr</v>
      </c>
      <c r="C9" s="3">
        <v>1</v>
      </c>
      <c r="D9" s="14" t="str">
        <f t="shared" ref="D9" si="0">IF(C9=0,"arbeitsfreier Tag",IF(C9=1,"AZ",IF(C9=2,"gesetzl. Feiertag",IF(C9=3,"Tarifurlaub",IF(C9=4,"Sonderurlaub",IF(C9=5,"krank (Arbeitsunfähigkeit)",IF(C9=6,"Aus-/Weiterbildung/Dienstreise","Zeitausgleich")))))))</f>
        <v>AZ</v>
      </c>
      <c r="E9" s="4"/>
      <c r="F9" s="5"/>
      <c r="G9" s="5"/>
      <c r="H9" s="5"/>
      <c r="I9" s="5"/>
      <c r="J9" s="11"/>
      <c r="K9" s="40">
        <f>IF(C9=0,AK9,IF(C9=1,AK9,IF(C9=2,L9,IF(C9=3,L9,IF(C9=4,L9,IF(C9=5,L9,IF(C9=6,AL9,IF(C9=7,0,"falsch"))))))))</f>
        <v>0</v>
      </c>
      <c r="L9" s="41">
        <f t="shared" ref="L9" si="1">SUM(AH9)</f>
        <v>0</v>
      </c>
      <c r="M9" s="52">
        <v>4</v>
      </c>
      <c r="N9" s="273"/>
      <c r="O9" s="338"/>
      <c r="P9" s="339"/>
      <c r="AC9" s="17" t="str">
        <f>B9</f>
        <v>Fr</v>
      </c>
      <c r="AD9" s="17">
        <f>SUM($M$4)</f>
        <v>1</v>
      </c>
      <c r="AE9" s="67">
        <f>SUM($M$9)</f>
        <v>4</v>
      </c>
      <c r="AF9" s="67">
        <f>VLOOKUP(AC9,Varianten_Kombi!L:M,2,0)</f>
        <v>5</v>
      </c>
      <c r="AG9" s="67" t="str">
        <f>CONCATENATE(AD9,AE9,AF9)</f>
        <v>145</v>
      </c>
      <c r="AH9" s="17">
        <f>VLOOKUP(AG9,Varianten_Kombi!$E$4:$G$143,3)</f>
        <v>0</v>
      </c>
      <c r="AI9" s="49">
        <f t="shared" ref="AI9:AI38" si="2">(F9-E9)*24</f>
        <v>0</v>
      </c>
      <c r="AJ9" s="49">
        <f t="shared" ref="AJ9:AJ38" si="3">((H9-G9)+(J9-I9))*24</f>
        <v>0</v>
      </c>
      <c r="AK9" s="139">
        <f>IF(AI9&gt;9.5,IF(AJ9&gt;0.75,(AI9-AJ9),(AI9-0.75)),IF(AI9&gt;6,IF(AJ9&gt;0.5,(AI9-AJ9),(AI9-0.5)),IF(AI9&lt;=6,(AI9-AJ9))))</f>
        <v>0</v>
      </c>
      <c r="AL9" s="17">
        <f t="shared" ref="AL9:AL38" si="4">IF((C9=6)*AND(AK9&gt;L9),AK9,L9)</f>
        <v>0</v>
      </c>
    </row>
    <row r="10" spans="1:38" ht="24" customHeight="1" x14ac:dyDescent="0.2">
      <c r="A10" s="13">
        <f>Kalender!B96</f>
        <v>44653</v>
      </c>
      <c r="B10" s="194" t="str">
        <f>Kalender!C96</f>
        <v>Sa</v>
      </c>
      <c r="C10" s="184">
        <v>0</v>
      </c>
      <c r="D10" s="15" t="str">
        <f t="shared" ref="D10" si="5">IF(C10=0,"arbeitsfreier Tag",IF(C10=1,"AZ",IF(C10=2,"gesetzl. Feiertag",IF(C10=3,"Tarifurlaub",IF(C10=4,"Sonderurlaub",IF(C10=5,"krank (Arbeitsunfähigkeit)",IF(C10=6,"Aus-/Weiterbildung/Dienstreise","Zeitausgleich")))))))</f>
        <v>arbeitsfreier Tag</v>
      </c>
      <c r="E10" s="8"/>
      <c r="F10" s="7"/>
      <c r="G10" s="7"/>
      <c r="H10" s="7"/>
      <c r="I10" s="7"/>
      <c r="J10" s="183"/>
      <c r="K10" s="50">
        <f t="shared" ref="K10:K38" si="6">IF(C10=0,AK10,IF(C10=1,AK10,IF(C10=2,L10,IF(C10=3,L10,IF(C10=4,L10,IF(C10=5,L10,IF(C10=6,AL10,IF(C10=7,0,"falsch"))))))))</f>
        <v>0</v>
      </c>
      <c r="L10" s="48">
        <f t="shared" ref="L10" si="7">SUM(AH10)</f>
        <v>0</v>
      </c>
      <c r="M10" s="243"/>
      <c r="N10" s="246"/>
      <c r="O10" s="331"/>
      <c r="P10" s="332"/>
      <c r="AC10" s="17" t="str">
        <f t="shared" ref="AC10:AC38" si="8">B10</f>
        <v>Sa</v>
      </c>
      <c r="AD10" s="17">
        <f t="shared" ref="AD10:AD38" si="9">SUM($M$4)</f>
        <v>1</v>
      </c>
      <c r="AE10" s="67">
        <f t="shared" ref="AE10:AE11" si="10">SUM($M$9)</f>
        <v>4</v>
      </c>
      <c r="AF10" s="67">
        <f>VLOOKUP(AC10,Varianten_Kombi!L:M,2,0)</f>
        <v>6</v>
      </c>
      <c r="AG10" s="67" t="str">
        <f t="shared" ref="AG10" si="11">CONCATENATE(AD10,AE10,AF10)</f>
        <v>146</v>
      </c>
      <c r="AH10" s="17">
        <f>VLOOKUP(AG10,Varianten_Kombi!$E$4:$G$143,3)</f>
        <v>0</v>
      </c>
      <c r="AI10" s="49">
        <f t="shared" si="2"/>
        <v>0</v>
      </c>
      <c r="AJ10" s="49">
        <f t="shared" si="3"/>
        <v>0</v>
      </c>
      <c r="AK10" s="139">
        <f t="shared" ref="AK10" si="12">IF(AI10&gt;9.5,IF(AJ10&gt;0.75,(AI10-AJ10),(AI10-0.75)),IF(AI10&gt;6,IF(AJ10&gt;0.5,(AI10-AJ10),(AI10-0.5)),IF(AI10&lt;=6,(AI10-AJ10))))</f>
        <v>0</v>
      </c>
      <c r="AL10" s="17">
        <f t="shared" si="4"/>
        <v>0</v>
      </c>
    </row>
    <row r="11" spans="1:38" ht="24" customHeight="1" x14ac:dyDescent="0.2">
      <c r="A11" s="13">
        <f>Kalender!B97</f>
        <v>44654</v>
      </c>
      <c r="B11" s="194" t="str">
        <f>Kalender!C97</f>
        <v>So</v>
      </c>
      <c r="C11" s="184">
        <v>0</v>
      </c>
      <c r="D11" s="15" t="str">
        <f>IF(C11=0,"arbeitsfreier Tag",IF(C11=1,"AZ",IF(C11=2,"gesetzl. Feiertag",IF(C11=3,"Tarifurlaub",IF(C11=4,"Sonderurlaub",IF(C11=5,"krank (Arbeitsunfähigkeit)",IF(C11=6,"Aus-/Weiterbildung/Dienstreise","Zeitausgleich")))))))</f>
        <v>arbeitsfreier Tag</v>
      </c>
      <c r="E11" s="8"/>
      <c r="F11" s="7"/>
      <c r="G11" s="7"/>
      <c r="H11" s="7"/>
      <c r="I11" s="7"/>
      <c r="J11" s="183"/>
      <c r="K11" s="50">
        <f t="shared" si="6"/>
        <v>0</v>
      </c>
      <c r="L11" s="48">
        <f>SUM(AH11)</f>
        <v>0</v>
      </c>
      <c r="M11" s="46">
        <f>SUM(K9:K11)</f>
        <v>0</v>
      </c>
      <c r="N11" s="169">
        <f>SUM(L9:L11)</f>
        <v>0</v>
      </c>
      <c r="O11" s="331"/>
      <c r="P11" s="332"/>
      <c r="AC11" s="17" t="str">
        <f t="shared" si="8"/>
        <v>So</v>
      </c>
      <c r="AD11" s="17">
        <f t="shared" si="9"/>
        <v>1</v>
      </c>
      <c r="AE11" s="67">
        <f t="shared" si="10"/>
        <v>4</v>
      </c>
      <c r="AF11" s="67">
        <f>VLOOKUP(AC11,Varianten_Kombi!L:M,2,0)</f>
        <v>7</v>
      </c>
      <c r="AG11" s="67" t="str">
        <f t="shared" ref="AG11:AG35" si="13">CONCATENATE(AD11,AE11,AF11)</f>
        <v>147</v>
      </c>
      <c r="AH11" s="17">
        <f>VLOOKUP(AG11,Varianten_Kombi!$E$4:$G$143,3)</f>
        <v>0</v>
      </c>
      <c r="AI11" s="49">
        <f t="shared" si="2"/>
        <v>0</v>
      </c>
      <c r="AJ11" s="49">
        <f t="shared" si="3"/>
        <v>0</v>
      </c>
      <c r="AK11" s="139">
        <f t="shared" ref="AK11:AK35" si="14">IF(AI11&gt;9.5,IF(AJ11&gt;0.75,(AI11-AJ11),(AI11-0.75)),IF(AI11&gt;6,IF(AJ11&gt;0.5,(AI11-AJ11),(AI11-0.5)),IF(AI11&lt;=6,(AI11-AJ11))))</f>
        <v>0</v>
      </c>
      <c r="AL11" s="17">
        <f t="shared" si="4"/>
        <v>0</v>
      </c>
    </row>
    <row r="12" spans="1:38" ht="24" customHeight="1" x14ac:dyDescent="0.2">
      <c r="A12" s="13">
        <f>Kalender!B98</f>
        <v>44655</v>
      </c>
      <c r="B12" s="194" t="str">
        <f>Kalender!C98</f>
        <v>Mo</v>
      </c>
      <c r="C12" s="6">
        <v>1</v>
      </c>
      <c r="D12" s="14" t="str">
        <f>IF(C12=0,"arbeitsfreier Tag",IF(C12=1,"AZ",IF(C12=2,"gesetzl. Feiertag",IF(C12=3,"Tarifurlaub",IF(C12=4,"Sonderurlaub",IF(C12=5,"krank (Arbeitsunfähigkeit)",IF(C12=6,"Aus-/Weiterbildung/Dienstreise","Zeitausgleich")))))))</f>
        <v>AZ</v>
      </c>
      <c r="E12" s="278"/>
      <c r="F12" s="278"/>
      <c r="G12" s="5"/>
      <c r="H12" s="5"/>
      <c r="I12" s="5"/>
      <c r="J12" s="11"/>
      <c r="K12" s="40">
        <f t="shared" si="6"/>
        <v>0</v>
      </c>
      <c r="L12" s="41">
        <f>SUM(AH12)</f>
        <v>0</v>
      </c>
      <c r="M12" s="52">
        <v>1</v>
      </c>
      <c r="N12" s="273"/>
      <c r="O12" s="331"/>
      <c r="P12" s="332"/>
      <c r="AC12" s="17" t="str">
        <f t="shared" si="8"/>
        <v>Mo</v>
      </c>
      <c r="AD12" s="17">
        <f t="shared" si="9"/>
        <v>1</v>
      </c>
      <c r="AE12" s="67">
        <f>SUM($M$12)</f>
        <v>1</v>
      </c>
      <c r="AF12" s="67">
        <f>VLOOKUP(AC12,Varianten_Kombi!L:M,2,0)</f>
        <v>1</v>
      </c>
      <c r="AG12" s="67" t="str">
        <f t="shared" si="13"/>
        <v>111</v>
      </c>
      <c r="AH12" s="17">
        <f>VLOOKUP(AG12,Varianten_Kombi!$E$4:$G$143,3)</f>
        <v>0</v>
      </c>
      <c r="AI12" s="49">
        <f t="shared" si="2"/>
        <v>0</v>
      </c>
      <c r="AJ12" s="49">
        <f t="shared" si="3"/>
        <v>0</v>
      </c>
      <c r="AK12" s="139">
        <f t="shared" si="14"/>
        <v>0</v>
      </c>
      <c r="AL12" s="17">
        <f t="shared" si="4"/>
        <v>0</v>
      </c>
    </row>
    <row r="13" spans="1:38" ht="24" customHeight="1" x14ac:dyDescent="0.2">
      <c r="A13" s="13">
        <f>Kalender!B99</f>
        <v>44656</v>
      </c>
      <c r="B13" s="194" t="str">
        <f>Kalender!C99</f>
        <v>Di</v>
      </c>
      <c r="C13" s="6">
        <v>1</v>
      </c>
      <c r="D13" s="14" t="str">
        <f t="shared" ref="D13" si="15">IF(C13=0,"arbeitsfreier Tag",IF(C13=1,"AZ",IF(C13=2,"gesetzl. Feiertag",IF(C13=3,"Tarifurlaub",IF(C13=4,"Sonderurlaub",IF(C13=5,"krank (Arbeitsunfähigkeit)",IF(C13=6,"Aus-/Weiterbildung/Dienstreise","Zeitausgleich")))))))</f>
        <v>AZ</v>
      </c>
      <c r="E13" s="278"/>
      <c r="F13" s="278"/>
      <c r="G13" s="5"/>
      <c r="H13" s="5"/>
      <c r="I13" s="5"/>
      <c r="J13" s="11"/>
      <c r="K13" s="40">
        <f t="shared" si="6"/>
        <v>0</v>
      </c>
      <c r="L13" s="41">
        <f t="shared" ref="L13" si="16">SUM(AH13)</f>
        <v>0</v>
      </c>
      <c r="M13" s="52"/>
      <c r="N13" s="273"/>
      <c r="O13" s="331"/>
      <c r="P13" s="332"/>
      <c r="AC13" s="17" t="str">
        <f t="shared" si="8"/>
        <v>Di</v>
      </c>
      <c r="AD13" s="17">
        <f t="shared" si="9"/>
        <v>1</v>
      </c>
      <c r="AE13" s="67">
        <f t="shared" ref="AE13:AE18" si="17">SUM($M$12)</f>
        <v>1</v>
      </c>
      <c r="AF13" s="67">
        <f>VLOOKUP(AC13,Varianten_Kombi!L:M,2,0)</f>
        <v>2</v>
      </c>
      <c r="AG13" s="67" t="str">
        <f t="shared" si="13"/>
        <v>112</v>
      </c>
      <c r="AH13" s="17">
        <f>VLOOKUP(AG13,Varianten_Kombi!$E$4:$G$143,3)</f>
        <v>0</v>
      </c>
      <c r="AI13" s="49">
        <f t="shared" si="2"/>
        <v>0</v>
      </c>
      <c r="AJ13" s="49">
        <f t="shared" si="3"/>
        <v>0</v>
      </c>
      <c r="AK13" s="139">
        <f t="shared" si="14"/>
        <v>0</v>
      </c>
      <c r="AL13" s="17">
        <f t="shared" si="4"/>
        <v>0</v>
      </c>
    </row>
    <row r="14" spans="1:38" ht="24" customHeight="1" x14ac:dyDescent="0.2">
      <c r="A14" s="13">
        <f>Kalender!B100</f>
        <v>44657</v>
      </c>
      <c r="B14" s="194" t="str">
        <f>Kalender!C100</f>
        <v>Mi</v>
      </c>
      <c r="C14" s="6">
        <v>1</v>
      </c>
      <c r="D14" s="14" t="str">
        <f t="shared" ref="D14:D19" si="18">IF(C14=0,"arbeitsfreier Tag",IF(C14=1,"AZ",IF(C14=2,"gesetzl. Feiertag",IF(C14=3,"Tarifurlaub",IF(C14=4,"Sonderurlaub",IF(C14=5,"krank (Arbeitsunfähigkeit)",IF(C14=6,"Aus-/Weiterbildung/Dienstreise","Zeitausgleich")))))))</f>
        <v>AZ</v>
      </c>
      <c r="E14" s="278"/>
      <c r="F14" s="278"/>
      <c r="G14" s="5"/>
      <c r="H14" s="5"/>
      <c r="I14" s="5"/>
      <c r="J14" s="11"/>
      <c r="K14" s="40">
        <f t="shared" si="6"/>
        <v>0</v>
      </c>
      <c r="L14" s="41">
        <f t="shared" ref="L14:L19" si="19">SUM(AH14)</f>
        <v>0</v>
      </c>
      <c r="M14" s="44"/>
      <c r="N14" s="45"/>
      <c r="O14" s="331"/>
      <c r="P14" s="332"/>
      <c r="AC14" s="17" t="str">
        <f t="shared" si="8"/>
        <v>Mi</v>
      </c>
      <c r="AD14" s="17">
        <f t="shared" si="9"/>
        <v>1</v>
      </c>
      <c r="AE14" s="67">
        <f t="shared" si="17"/>
        <v>1</v>
      </c>
      <c r="AF14" s="67">
        <f>VLOOKUP(AC14,Varianten_Kombi!L:M,2,0)</f>
        <v>3</v>
      </c>
      <c r="AG14" s="67" t="str">
        <f t="shared" si="13"/>
        <v>113</v>
      </c>
      <c r="AH14" s="17">
        <f>VLOOKUP(AG14,Varianten_Kombi!$E$4:$G$143,3)</f>
        <v>0</v>
      </c>
      <c r="AI14" s="49">
        <f t="shared" si="2"/>
        <v>0</v>
      </c>
      <c r="AJ14" s="49">
        <f t="shared" si="3"/>
        <v>0</v>
      </c>
      <c r="AK14" s="139">
        <f t="shared" si="14"/>
        <v>0</v>
      </c>
      <c r="AL14" s="17">
        <f t="shared" si="4"/>
        <v>0</v>
      </c>
    </row>
    <row r="15" spans="1:38" ht="24" customHeight="1" x14ac:dyDescent="0.2">
      <c r="A15" s="13">
        <f>Kalender!B101</f>
        <v>44658</v>
      </c>
      <c r="B15" s="194" t="str">
        <f>Kalender!C101</f>
        <v>Do</v>
      </c>
      <c r="C15" s="6">
        <v>1</v>
      </c>
      <c r="D15" s="14" t="str">
        <f t="shared" si="18"/>
        <v>AZ</v>
      </c>
      <c r="E15" s="278"/>
      <c r="F15" s="278"/>
      <c r="G15" s="5"/>
      <c r="H15" s="5"/>
      <c r="I15" s="5"/>
      <c r="J15" s="11"/>
      <c r="K15" s="40">
        <f t="shared" si="6"/>
        <v>0</v>
      </c>
      <c r="L15" s="41">
        <f t="shared" si="19"/>
        <v>0</v>
      </c>
      <c r="M15" s="16"/>
      <c r="N15" s="17"/>
      <c r="O15" s="331"/>
      <c r="P15" s="332"/>
      <c r="AC15" s="17" t="str">
        <f t="shared" si="8"/>
        <v>Do</v>
      </c>
      <c r="AD15" s="17">
        <f t="shared" si="9"/>
        <v>1</v>
      </c>
      <c r="AE15" s="67">
        <f t="shared" si="17"/>
        <v>1</v>
      </c>
      <c r="AF15" s="67">
        <f>VLOOKUP(AC15,Varianten_Kombi!L:M,2,0)</f>
        <v>4</v>
      </c>
      <c r="AG15" s="67" t="str">
        <f t="shared" si="13"/>
        <v>114</v>
      </c>
      <c r="AH15" s="17">
        <f>VLOOKUP(AG15,Varianten_Kombi!$E$4:$G$143,3)</f>
        <v>0</v>
      </c>
      <c r="AI15" s="49">
        <f t="shared" si="2"/>
        <v>0</v>
      </c>
      <c r="AJ15" s="49">
        <f t="shared" si="3"/>
        <v>0</v>
      </c>
      <c r="AK15" s="139">
        <f t="shared" si="14"/>
        <v>0</v>
      </c>
      <c r="AL15" s="17">
        <f t="shared" si="4"/>
        <v>0</v>
      </c>
    </row>
    <row r="16" spans="1:38" ht="24" customHeight="1" x14ac:dyDescent="0.2">
      <c r="A16" s="13">
        <f>Kalender!B102</f>
        <v>44659</v>
      </c>
      <c r="B16" s="194" t="str">
        <f>Kalender!C102</f>
        <v>Fr</v>
      </c>
      <c r="C16" s="6">
        <v>1</v>
      </c>
      <c r="D16" s="14" t="str">
        <f t="shared" si="18"/>
        <v>AZ</v>
      </c>
      <c r="E16" s="278"/>
      <c r="F16" s="278"/>
      <c r="G16" s="5"/>
      <c r="H16" s="5"/>
      <c r="I16" s="5"/>
      <c r="J16" s="11"/>
      <c r="K16" s="40">
        <f t="shared" si="6"/>
        <v>0</v>
      </c>
      <c r="L16" s="41">
        <f t="shared" si="19"/>
        <v>0</v>
      </c>
      <c r="M16" s="16"/>
      <c r="N16" s="17"/>
      <c r="O16" s="331"/>
      <c r="P16" s="332"/>
      <c r="AC16" s="17" t="str">
        <f t="shared" si="8"/>
        <v>Fr</v>
      </c>
      <c r="AD16" s="17">
        <f t="shared" si="9"/>
        <v>1</v>
      </c>
      <c r="AE16" s="67">
        <f t="shared" si="17"/>
        <v>1</v>
      </c>
      <c r="AF16" s="67">
        <f>VLOOKUP(AC16,Varianten_Kombi!L:M,2,0)</f>
        <v>5</v>
      </c>
      <c r="AG16" s="67" t="str">
        <f t="shared" si="13"/>
        <v>115</v>
      </c>
      <c r="AH16" s="17">
        <f>VLOOKUP(AG16,Varianten_Kombi!$E$4:$G$143,3)</f>
        <v>0</v>
      </c>
      <c r="AI16" s="49">
        <f t="shared" si="2"/>
        <v>0</v>
      </c>
      <c r="AJ16" s="49">
        <f t="shared" si="3"/>
        <v>0</v>
      </c>
      <c r="AK16" s="139">
        <f t="shared" si="14"/>
        <v>0</v>
      </c>
      <c r="AL16" s="17">
        <f t="shared" si="4"/>
        <v>0</v>
      </c>
    </row>
    <row r="17" spans="1:38" ht="24" customHeight="1" x14ac:dyDescent="0.2">
      <c r="A17" s="13">
        <f>Kalender!B103</f>
        <v>44660</v>
      </c>
      <c r="B17" s="194" t="str">
        <f>Kalender!C103</f>
        <v>Sa</v>
      </c>
      <c r="C17" s="184">
        <v>0</v>
      </c>
      <c r="D17" s="15" t="str">
        <f t="shared" si="18"/>
        <v>arbeitsfreier Tag</v>
      </c>
      <c r="E17" s="8"/>
      <c r="F17" s="7"/>
      <c r="G17" s="7"/>
      <c r="H17" s="7"/>
      <c r="I17" s="7"/>
      <c r="J17" s="183"/>
      <c r="K17" s="50">
        <f t="shared" si="6"/>
        <v>0</v>
      </c>
      <c r="L17" s="48">
        <f t="shared" si="19"/>
        <v>0</v>
      </c>
      <c r="M17" s="16"/>
      <c r="N17" s="17"/>
      <c r="O17" s="331"/>
      <c r="P17" s="332"/>
      <c r="AC17" s="17" t="str">
        <f t="shared" si="8"/>
        <v>Sa</v>
      </c>
      <c r="AD17" s="17">
        <f t="shared" si="9"/>
        <v>1</v>
      </c>
      <c r="AE17" s="67">
        <f t="shared" si="17"/>
        <v>1</v>
      </c>
      <c r="AF17" s="67">
        <f>VLOOKUP(AC17,Varianten_Kombi!L:M,2,0)</f>
        <v>6</v>
      </c>
      <c r="AG17" s="67" t="str">
        <f t="shared" si="13"/>
        <v>116</v>
      </c>
      <c r="AH17" s="17">
        <f>VLOOKUP(AG17,Varianten_Kombi!$E$4:$G$143,3)</f>
        <v>0</v>
      </c>
      <c r="AI17" s="49">
        <f t="shared" si="2"/>
        <v>0</v>
      </c>
      <c r="AJ17" s="49">
        <f t="shared" si="3"/>
        <v>0</v>
      </c>
      <c r="AK17" s="139">
        <f t="shared" si="14"/>
        <v>0</v>
      </c>
      <c r="AL17" s="17">
        <f t="shared" si="4"/>
        <v>0</v>
      </c>
    </row>
    <row r="18" spans="1:38" ht="24" customHeight="1" x14ac:dyDescent="0.2">
      <c r="A18" s="13">
        <f>Kalender!B104</f>
        <v>44661</v>
      </c>
      <c r="B18" s="194" t="str">
        <f>Kalender!C104</f>
        <v>So</v>
      </c>
      <c r="C18" s="184">
        <v>0</v>
      </c>
      <c r="D18" s="15" t="str">
        <f t="shared" si="18"/>
        <v>arbeitsfreier Tag</v>
      </c>
      <c r="E18" s="8"/>
      <c r="F18" s="7"/>
      <c r="G18" s="7"/>
      <c r="H18" s="7"/>
      <c r="I18" s="7"/>
      <c r="J18" s="183"/>
      <c r="K18" s="50">
        <f t="shared" si="6"/>
        <v>0</v>
      </c>
      <c r="L18" s="48">
        <f t="shared" si="19"/>
        <v>0</v>
      </c>
      <c r="M18" s="46">
        <f>SUM(K12:K18)</f>
        <v>0</v>
      </c>
      <c r="N18" s="169">
        <f>SUM(L12:L18)</f>
        <v>0</v>
      </c>
      <c r="O18" s="331"/>
      <c r="P18" s="332"/>
      <c r="AC18" s="17" t="str">
        <f t="shared" si="8"/>
        <v>So</v>
      </c>
      <c r="AD18" s="17">
        <f t="shared" si="9"/>
        <v>1</v>
      </c>
      <c r="AE18" s="67">
        <f t="shared" si="17"/>
        <v>1</v>
      </c>
      <c r="AF18" s="67">
        <f>VLOOKUP(AC18,Varianten_Kombi!L:M,2,0)</f>
        <v>7</v>
      </c>
      <c r="AG18" s="67" t="str">
        <f t="shared" si="13"/>
        <v>117</v>
      </c>
      <c r="AH18" s="17">
        <f>VLOOKUP(AG18,Varianten_Kombi!$E$4:$G$143,3)</f>
        <v>0</v>
      </c>
      <c r="AI18" s="49">
        <f t="shared" si="2"/>
        <v>0</v>
      </c>
      <c r="AJ18" s="49">
        <f t="shared" si="3"/>
        <v>0</v>
      </c>
      <c r="AK18" s="139">
        <f t="shared" si="14"/>
        <v>0</v>
      </c>
      <c r="AL18" s="17">
        <f t="shared" si="4"/>
        <v>0</v>
      </c>
    </row>
    <row r="19" spans="1:38" ht="24" customHeight="1" x14ac:dyDescent="0.2">
      <c r="A19" s="13">
        <f>Kalender!B105</f>
        <v>44662</v>
      </c>
      <c r="B19" s="194" t="str">
        <f>Kalender!C105</f>
        <v>Mo</v>
      </c>
      <c r="C19" s="3">
        <v>1</v>
      </c>
      <c r="D19" s="14" t="str">
        <f t="shared" si="18"/>
        <v>AZ</v>
      </c>
      <c r="E19" s="278"/>
      <c r="F19" s="278"/>
      <c r="G19" s="5"/>
      <c r="H19" s="5"/>
      <c r="I19" s="5"/>
      <c r="J19" s="11"/>
      <c r="K19" s="40">
        <f t="shared" si="6"/>
        <v>0</v>
      </c>
      <c r="L19" s="41">
        <f t="shared" si="19"/>
        <v>0</v>
      </c>
      <c r="M19" s="76">
        <v>2</v>
      </c>
      <c r="N19" s="273"/>
      <c r="O19" s="331"/>
      <c r="P19" s="332"/>
      <c r="AC19" s="17" t="str">
        <f t="shared" si="8"/>
        <v>Mo</v>
      </c>
      <c r="AD19" s="17">
        <f t="shared" si="9"/>
        <v>1</v>
      </c>
      <c r="AE19" s="67">
        <f>SUM($M$19)</f>
        <v>2</v>
      </c>
      <c r="AF19" s="67">
        <f>VLOOKUP(AC19,Varianten_Kombi!L:M,2,0)</f>
        <v>1</v>
      </c>
      <c r="AG19" s="67" t="str">
        <f t="shared" si="13"/>
        <v>121</v>
      </c>
      <c r="AH19" s="17">
        <f>VLOOKUP(AG19,Varianten_Kombi!$E$4:$G$143,3)</f>
        <v>0</v>
      </c>
      <c r="AI19" s="49">
        <f t="shared" si="2"/>
        <v>0</v>
      </c>
      <c r="AJ19" s="49">
        <f t="shared" si="3"/>
        <v>0</v>
      </c>
      <c r="AK19" s="139">
        <f t="shared" si="14"/>
        <v>0</v>
      </c>
      <c r="AL19" s="17">
        <f t="shared" si="4"/>
        <v>0</v>
      </c>
    </row>
    <row r="20" spans="1:38" ht="24" customHeight="1" x14ac:dyDescent="0.2">
      <c r="A20" s="13">
        <f>Kalender!B106</f>
        <v>44663</v>
      </c>
      <c r="B20" s="194" t="str">
        <f>Kalender!C106</f>
        <v>Di</v>
      </c>
      <c r="C20" s="3">
        <v>1</v>
      </c>
      <c r="D20" s="14" t="str">
        <f t="shared" ref="D20" si="20">IF(C20=0,"arbeitsfreier Tag",IF(C20=1,"AZ",IF(C20=2,"gesetzl. Feiertag",IF(C20=3,"Tarifurlaub",IF(C20=4,"Sonderurlaub",IF(C20=5,"krank (Arbeitsunfähigkeit)",IF(C20=6,"Aus-/Weiterbildung/Dienstreise","Zeitausgleich")))))))</f>
        <v>AZ</v>
      </c>
      <c r="E20" s="278"/>
      <c r="F20" s="278"/>
      <c r="G20" s="5"/>
      <c r="H20" s="5"/>
      <c r="I20" s="5"/>
      <c r="J20" s="11"/>
      <c r="K20" s="40">
        <f t="shared" si="6"/>
        <v>0</v>
      </c>
      <c r="L20" s="41">
        <f t="shared" ref="L20" si="21">SUM(AH20)</f>
        <v>0</v>
      </c>
      <c r="M20" s="76"/>
      <c r="N20" s="273"/>
      <c r="O20" s="331"/>
      <c r="P20" s="332"/>
      <c r="AC20" s="17" t="str">
        <f t="shared" si="8"/>
        <v>Di</v>
      </c>
      <c r="AD20" s="17">
        <f t="shared" si="9"/>
        <v>1</v>
      </c>
      <c r="AE20" s="67">
        <f t="shared" ref="AE20:AE25" si="22">SUM($M$19)</f>
        <v>2</v>
      </c>
      <c r="AF20" s="67">
        <f>VLOOKUP(AC20,Varianten_Kombi!L:M,2,0)</f>
        <v>2</v>
      </c>
      <c r="AG20" s="67" t="str">
        <f t="shared" si="13"/>
        <v>122</v>
      </c>
      <c r="AH20" s="17">
        <f>VLOOKUP(AG20,Varianten_Kombi!$E$4:$G$143,3)</f>
        <v>0</v>
      </c>
      <c r="AI20" s="49">
        <f t="shared" si="2"/>
        <v>0</v>
      </c>
      <c r="AJ20" s="49">
        <f t="shared" si="3"/>
        <v>0</v>
      </c>
      <c r="AK20" s="139">
        <f t="shared" si="14"/>
        <v>0</v>
      </c>
      <c r="AL20" s="17">
        <f t="shared" si="4"/>
        <v>0</v>
      </c>
    </row>
    <row r="21" spans="1:38" ht="24" customHeight="1" x14ac:dyDescent="0.2">
      <c r="A21" s="13">
        <f>Kalender!B107</f>
        <v>44664</v>
      </c>
      <c r="B21" s="194" t="str">
        <f>Kalender!C107</f>
        <v>Mi</v>
      </c>
      <c r="C21" s="3">
        <v>1</v>
      </c>
      <c r="D21" s="14" t="str">
        <f>IF(C21=0,"arbeitsfreier Tag",IF(C21=1,"AZ",IF(C21=2,"gesetzl. Feiertag",IF(C21=3,"Tarifurlaub",IF(C21=4,"Sonderurlaub",IF(C21=5,"krank (Arbeitsunfähigkeit)",IF(C21=6,"Aus-/Weiterbildung/Dienstreise","Zeitausgleich")))))))</f>
        <v>AZ</v>
      </c>
      <c r="E21" s="278"/>
      <c r="F21" s="278"/>
      <c r="G21" s="5"/>
      <c r="H21" s="5"/>
      <c r="I21" s="5"/>
      <c r="J21" s="11"/>
      <c r="K21" s="40">
        <f t="shared" si="6"/>
        <v>0</v>
      </c>
      <c r="L21" s="41">
        <f>SUM(AH21)</f>
        <v>0</v>
      </c>
      <c r="O21" s="331"/>
      <c r="P21" s="332"/>
      <c r="AC21" s="17" t="str">
        <f t="shared" si="8"/>
        <v>Mi</v>
      </c>
      <c r="AD21" s="17">
        <f t="shared" si="9"/>
        <v>1</v>
      </c>
      <c r="AE21" s="67">
        <f t="shared" si="22"/>
        <v>2</v>
      </c>
      <c r="AF21" s="67">
        <f>VLOOKUP(AC21,Varianten_Kombi!L:M,2,0)</f>
        <v>3</v>
      </c>
      <c r="AG21" s="67" t="str">
        <f t="shared" si="13"/>
        <v>123</v>
      </c>
      <c r="AH21" s="17">
        <f>VLOOKUP(AG21,Varianten_Kombi!$E$4:$G$143,3)</f>
        <v>0</v>
      </c>
      <c r="AI21" s="49">
        <f t="shared" si="2"/>
        <v>0</v>
      </c>
      <c r="AJ21" s="49">
        <f t="shared" si="3"/>
        <v>0</v>
      </c>
      <c r="AK21" s="139">
        <f t="shared" si="14"/>
        <v>0</v>
      </c>
      <c r="AL21" s="17">
        <f t="shared" si="4"/>
        <v>0</v>
      </c>
    </row>
    <row r="22" spans="1:38" ht="24" customHeight="1" x14ac:dyDescent="0.2">
      <c r="A22" s="13">
        <f>Kalender!B108</f>
        <v>44665</v>
      </c>
      <c r="B22" s="194" t="str">
        <f>Kalender!C108</f>
        <v>Do</v>
      </c>
      <c r="C22" s="3">
        <v>1</v>
      </c>
      <c r="D22" s="14" t="str">
        <f>IF(C22=0,"arbeitsfreier Tag",IF(C22=1,"AZ",IF(C22=2,"gesetzl. Feiertag",IF(C22=3,"Tarifurlaub",IF(C22=4,"Sonderurlaub",IF(C22=5,"krank (Arbeitsunfähigkeit)",IF(C22=6,"Aus-/Weiterbildung/Dienstreise","Zeitausgleich")))))))</f>
        <v>AZ</v>
      </c>
      <c r="E22" s="278"/>
      <c r="F22" s="278"/>
      <c r="G22" s="5"/>
      <c r="H22" s="5"/>
      <c r="I22" s="5"/>
      <c r="J22" s="11"/>
      <c r="K22" s="40">
        <f t="shared" si="6"/>
        <v>0</v>
      </c>
      <c r="L22" s="41">
        <f>SUM(AH22)</f>
        <v>0</v>
      </c>
      <c r="M22" s="44"/>
      <c r="N22" s="45"/>
      <c r="O22" s="331"/>
      <c r="P22" s="332"/>
      <c r="AC22" s="17" t="str">
        <f t="shared" si="8"/>
        <v>Do</v>
      </c>
      <c r="AD22" s="17">
        <f t="shared" si="9"/>
        <v>1</v>
      </c>
      <c r="AE22" s="67">
        <f t="shared" si="22"/>
        <v>2</v>
      </c>
      <c r="AF22" s="67">
        <f>VLOOKUP(AC22,Varianten_Kombi!L:M,2,0)</f>
        <v>4</v>
      </c>
      <c r="AG22" s="67" t="str">
        <f t="shared" si="13"/>
        <v>124</v>
      </c>
      <c r="AH22" s="17">
        <f>VLOOKUP(AG22,Varianten_Kombi!$E$4:$G$143,3)</f>
        <v>0</v>
      </c>
      <c r="AI22" s="49">
        <f t="shared" si="2"/>
        <v>0</v>
      </c>
      <c r="AJ22" s="49">
        <f t="shared" si="3"/>
        <v>0</v>
      </c>
      <c r="AK22" s="139">
        <f t="shared" si="14"/>
        <v>0</v>
      </c>
      <c r="AL22" s="17">
        <f t="shared" si="4"/>
        <v>0</v>
      </c>
    </row>
    <row r="23" spans="1:38" ht="24" customHeight="1" x14ac:dyDescent="0.2">
      <c r="A23" s="13">
        <f>Kalender!B109</f>
        <v>44666</v>
      </c>
      <c r="B23" s="194" t="str">
        <f>Kalender!C109</f>
        <v>Fr</v>
      </c>
      <c r="C23" s="205">
        <v>2</v>
      </c>
      <c r="D23" s="206" t="str">
        <f>IF(C23=0,"arbeitsfreier Tag",IF(C23=1,"AZ",IF(C23=2,"gesetzl. Feiertag",IF(C23=3,"Tarifurlaub",IF(C23=4,"Sonderurlaub",IF(C23=5,"krank (Arbeitsunfähigkeit)",IF(C23=6,"Aus-/Weiterbildung/Dienstreise","Zeitausgleich")))))))</f>
        <v>gesetzl. Feiertag</v>
      </c>
      <c r="E23" s="207"/>
      <c r="F23" s="208"/>
      <c r="G23" s="208"/>
      <c r="H23" s="208"/>
      <c r="I23" s="208"/>
      <c r="J23" s="209"/>
      <c r="K23" s="210">
        <f t="shared" si="6"/>
        <v>0</v>
      </c>
      <c r="L23" s="211">
        <f>SUM(AH23)</f>
        <v>0</v>
      </c>
      <c r="M23" s="16"/>
      <c r="N23" s="17"/>
      <c r="O23" s="331"/>
      <c r="P23" s="332"/>
      <c r="AC23" s="17" t="str">
        <f t="shared" si="8"/>
        <v>Fr</v>
      </c>
      <c r="AD23" s="17">
        <f t="shared" si="9"/>
        <v>1</v>
      </c>
      <c r="AE23" s="67">
        <f t="shared" si="22"/>
        <v>2</v>
      </c>
      <c r="AF23" s="67">
        <f>VLOOKUP(AC23,Varianten_Kombi!L:M,2,0)</f>
        <v>5</v>
      </c>
      <c r="AG23" s="67" t="str">
        <f t="shared" si="13"/>
        <v>125</v>
      </c>
      <c r="AH23" s="17">
        <f>VLOOKUP(AG23,Varianten_Kombi!$E$4:$G$143,3)</f>
        <v>0</v>
      </c>
      <c r="AI23" s="49">
        <f t="shared" si="2"/>
        <v>0</v>
      </c>
      <c r="AJ23" s="49">
        <f t="shared" si="3"/>
        <v>0</v>
      </c>
      <c r="AK23" s="139">
        <f t="shared" si="14"/>
        <v>0</v>
      </c>
      <c r="AL23" s="17">
        <f t="shared" si="4"/>
        <v>0</v>
      </c>
    </row>
    <row r="24" spans="1:38" ht="24" customHeight="1" x14ac:dyDescent="0.2">
      <c r="A24" s="13">
        <f>Kalender!B110</f>
        <v>44667</v>
      </c>
      <c r="B24" s="194" t="str">
        <f>Kalender!C110</f>
        <v>Sa</v>
      </c>
      <c r="C24" s="184">
        <v>0</v>
      </c>
      <c r="D24" s="15" t="str">
        <f t="shared" ref="D24" si="23">IF(C24=0,"arbeitsfreier Tag",IF(C24=1,"AZ",IF(C24=2,"gesetzl. Feiertag",IF(C24=3,"Tarifurlaub",IF(C24=4,"Sonderurlaub",IF(C24=5,"krank (Arbeitsunfähigkeit)",IF(C24=6,"Aus-/Weiterbildung/Dienstreise","Zeitausgleich")))))))</f>
        <v>arbeitsfreier Tag</v>
      </c>
      <c r="E24" s="8"/>
      <c r="F24" s="7"/>
      <c r="G24" s="7"/>
      <c r="H24" s="7"/>
      <c r="I24" s="7"/>
      <c r="J24" s="183"/>
      <c r="K24" s="50">
        <f t="shared" si="6"/>
        <v>0</v>
      </c>
      <c r="L24" s="48">
        <f t="shared" ref="L24" si="24">SUM(AH24)</f>
        <v>0</v>
      </c>
      <c r="O24" s="331"/>
      <c r="P24" s="332"/>
      <c r="AC24" s="17" t="str">
        <f t="shared" si="8"/>
        <v>Sa</v>
      </c>
      <c r="AD24" s="17">
        <f t="shared" si="9"/>
        <v>1</v>
      </c>
      <c r="AE24" s="67">
        <f t="shared" si="22"/>
        <v>2</v>
      </c>
      <c r="AF24" s="67">
        <f>VLOOKUP(AC24,Varianten_Kombi!L:M,2,0)</f>
        <v>6</v>
      </c>
      <c r="AG24" s="67" t="str">
        <f t="shared" si="13"/>
        <v>126</v>
      </c>
      <c r="AH24" s="17">
        <f>VLOOKUP(AG24,Varianten_Kombi!$E$4:$G$143,3)</f>
        <v>0</v>
      </c>
      <c r="AI24" s="49">
        <f t="shared" si="2"/>
        <v>0</v>
      </c>
      <c r="AJ24" s="49">
        <f t="shared" si="3"/>
        <v>0</v>
      </c>
      <c r="AK24" s="139">
        <f t="shared" si="14"/>
        <v>0</v>
      </c>
      <c r="AL24" s="17">
        <f t="shared" si="4"/>
        <v>0</v>
      </c>
    </row>
    <row r="25" spans="1:38" ht="24" customHeight="1" x14ac:dyDescent="0.2">
      <c r="A25" s="13">
        <f>Kalender!B111</f>
        <v>44668</v>
      </c>
      <c r="B25" s="194" t="str">
        <f>Kalender!C111</f>
        <v>So</v>
      </c>
      <c r="C25" s="205">
        <v>2</v>
      </c>
      <c r="D25" s="206" t="str">
        <f>IF(C25=0,"arbeitsfreier Tag",IF(C25=1,"AZ",IF(C25=2,"gesetzl. Feiertag",IF(C25=3,"Tarifurlaub",IF(C25=4,"Sonderurlaub",IF(C25=5,"krank (Arbeitsunfähigkeit)",IF(C25=6,"Aus-/Weiterbildung/Dienstreise","Zeitausgleich")))))))</f>
        <v>gesetzl. Feiertag</v>
      </c>
      <c r="E25" s="207"/>
      <c r="F25" s="208"/>
      <c r="G25" s="208"/>
      <c r="H25" s="208"/>
      <c r="I25" s="208"/>
      <c r="J25" s="209"/>
      <c r="K25" s="210">
        <f t="shared" si="6"/>
        <v>0</v>
      </c>
      <c r="L25" s="211">
        <f>SUM(AH25)</f>
        <v>0</v>
      </c>
      <c r="M25" s="46">
        <f>SUM(K19:K25)</f>
        <v>0</v>
      </c>
      <c r="N25" s="169">
        <f>SUM(L19:L25)</f>
        <v>0</v>
      </c>
      <c r="O25" s="331"/>
      <c r="P25" s="332"/>
      <c r="AC25" s="17" t="str">
        <f t="shared" si="8"/>
        <v>So</v>
      </c>
      <c r="AD25" s="17">
        <f t="shared" si="9"/>
        <v>1</v>
      </c>
      <c r="AE25" s="67">
        <f t="shared" si="22"/>
        <v>2</v>
      </c>
      <c r="AF25" s="67">
        <f>VLOOKUP(AC25,Varianten_Kombi!L:M,2,0)</f>
        <v>7</v>
      </c>
      <c r="AG25" s="67" t="str">
        <f t="shared" si="13"/>
        <v>127</v>
      </c>
      <c r="AH25" s="17">
        <f>VLOOKUP(AG25,Varianten_Kombi!$E$4:$G$143,3)</f>
        <v>0</v>
      </c>
      <c r="AI25" s="49">
        <f t="shared" si="2"/>
        <v>0</v>
      </c>
      <c r="AJ25" s="49">
        <f t="shared" si="3"/>
        <v>0</v>
      </c>
      <c r="AK25" s="139">
        <f t="shared" si="14"/>
        <v>0</v>
      </c>
      <c r="AL25" s="17">
        <f t="shared" si="4"/>
        <v>0</v>
      </c>
    </row>
    <row r="26" spans="1:38" ht="24" customHeight="1" x14ac:dyDescent="0.2">
      <c r="A26" s="13">
        <f>Kalender!B112</f>
        <v>44669</v>
      </c>
      <c r="B26" s="194" t="str">
        <f>Kalender!C112</f>
        <v>Mo</v>
      </c>
      <c r="C26" s="205">
        <v>2</v>
      </c>
      <c r="D26" s="206" t="str">
        <f>IF(C26=0,"arbeitsfreier Tag",IF(C26=1,"AZ",IF(C26=2,"gesetzl. Feiertag",IF(C26=3,"Tarifurlaub",IF(C26=4,"Sonderurlaub",IF(C26=5,"krank (Arbeitsunfähigkeit)",IF(C26=6,"Aus-/Weiterbildung/Dienstreise","Zeitausgleich")))))))</f>
        <v>gesetzl. Feiertag</v>
      </c>
      <c r="E26" s="207"/>
      <c r="F26" s="208"/>
      <c r="G26" s="208"/>
      <c r="H26" s="208"/>
      <c r="I26" s="208"/>
      <c r="J26" s="209"/>
      <c r="K26" s="210">
        <f t="shared" si="6"/>
        <v>0</v>
      </c>
      <c r="L26" s="211">
        <f>SUM(AH26)</f>
        <v>0</v>
      </c>
      <c r="M26" s="52">
        <v>3</v>
      </c>
      <c r="N26" s="273"/>
      <c r="O26" s="331"/>
      <c r="P26" s="332"/>
      <c r="AC26" s="17" t="str">
        <f t="shared" si="8"/>
        <v>Mo</v>
      </c>
      <c r="AD26" s="17">
        <f t="shared" si="9"/>
        <v>1</v>
      </c>
      <c r="AE26" s="67">
        <f>SUM($M$26)</f>
        <v>3</v>
      </c>
      <c r="AF26" s="67">
        <f>VLOOKUP(AC26,Varianten_Kombi!L:M,2,0)</f>
        <v>1</v>
      </c>
      <c r="AG26" s="67" t="str">
        <f t="shared" si="13"/>
        <v>131</v>
      </c>
      <c r="AH26" s="17">
        <f>VLOOKUP(AG26,Varianten_Kombi!$E$4:$G$143,3)</f>
        <v>0</v>
      </c>
      <c r="AI26" s="49">
        <f t="shared" si="2"/>
        <v>0</v>
      </c>
      <c r="AJ26" s="49">
        <f t="shared" si="3"/>
        <v>0</v>
      </c>
      <c r="AK26" s="139">
        <f t="shared" si="14"/>
        <v>0</v>
      </c>
      <c r="AL26" s="17">
        <f t="shared" si="4"/>
        <v>0</v>
      </c>
    </row>
    <row r="27" spans="1:38" ht="24" customHeight="1" x14ac:dyDescent="0.2">
      <c r="A27" s="13">
        <f>Kalender!B113</f>
        <v>44670</v>
      </c>
      <c r="B27" s="194" t="str">
        <f>Kalender!C113</f>
        <v>Di</v>
      </c>
      <c r="C27" s="3">
        <v>1</v>
      </c>
      <c r="D27" s="14" t="str">
        <f t="shared" ref="D27" si="25">IF(C27=0,"arbeitsfreier Tag",IF(C27=1,"AZ",IF(C27=2,"gesetzl. Feiertag",IF(C27=3,"Tarifurlaub",IF(C27=4,"Sonderurlaub",IF(C27=5,"krank (Arbeitsunfähigkeit)",IF(C27=6,"Aus-/Weiterbildung/Dienstreise","Zeitausgleich")))))))</f>
        <v>AZ</v>
      </c>
      <c r="E27" s="278"/>
      <c r="F27" s="278"/>
      <c r="G27" s="5"/>
      <c r="H27" s="5"/>
      <c r="I27" s="5"/>
      <c r="J27" s="11"/>
      <c r="K27" s="40">
        <f t="shared" si="6"/>
        <v>0</v>
      </c>
      <c r="L27" s="41">
        <f t="shared" ref="L27" si="26">SUM(AH27)</f>
        <v>0</v>
      </c>
      <c r="M27" s="52"/>
      <c r="N27" s="273"/>
      <c r="O27" s="331"/>
      <c r="P27" s="332"/>
      <c r="AC27" s="17" t="str">
        <f t="shared" si="8"/>
        <v>Di</v>
      </c>
      <c r="AD27" s="17">
        <f t="shared" si="9"/>
        <v>1</v>
      </c>
      <c r="AE27" s="67">
        <f t="shared" ref="AE27:AE32" si="27">SUM($M$26)</f>
        <v>3</v>
      </c>
      <c r="AF27" s="67">
        <f>VLOOKUP(AC27,Varianten_Kombi!L:M,2,0)</f>
        <v>2</v>
      </c>
      <c r="AG27" s="67" t="str">
        <f t="shared" si="13"/>
        <v>132</v>
      </c>
      <c r="AH27" s="17">
        <f>VLOOKUP(AG27,Varianten_Kombi!$E$4:$G$143,3)</f>
        <v>0</v>
      </c>
      <c r="AI27" s="49">
        <f t="shared" si="2"/>
        <v>0</v>
      </c>
      <c r="AJ27" s="49">
        <f t="shared" si="3"/>
        <v>0</v>
      </c>
      <c r="AK27" s="139">
        <f t="shared" si="14"/>
        <v>0</v>
      </c>
      <c r="AL27" s="17">
        <f t="shared" si="4"/>
        <v>0</v>
      </c>
    </row>
    <row r="28" spans="1:38" ht="24" customHeight="1" x14ac:dyDescent="0.2">
      <c r="A28" s="13">
        <f>Kalender!B114</f>
        <v>44671</v>
      </c>
      <c r="B28" s="194" t="str">
        <f>Kalender!C114</f>
        <v>Mi</v>
      </c>
      <c r="C28" s="3">
        <v>1</v>
      </c>
      <c r="D28" s="14" t="str">
        <f>IF(C28=0,"arbeitsfreier Tag",IF(C28=1,"AZ",IF(C28=2,"gesetzl. Feiertag",IF(C28=3,"Tarifurlaub",IF(C28=4,"Sonderurlaub",IF(C28=5,"krank (Arbeitsunfähigkeit)",IF(C28=6,"Aus-/Weiterbildung/Dienstreise","Zeitausgleich")))))))</f>
        <v>AZ</v>
      </c>
      <c r="E28" s="278"/>
      <c r="F28" s="278"/>
      <c r="G28" s="5"/>
      <c r="H28" s="5"/>
      <c r="I28" s="5"/>
      <c r="J28" s="11"/>
      <c r="K28" s="40">
        <f t="shared" si="6"/>
        <v>0</v>
      </c>
      <c r="L28" s="41">
        <f>SUM(AH28)</f>
        <v>0</v>
      </c>
      <c r="O28" s="331"/>
      <c r="P28" s="332"/>
      <c r="AC28" s="17" t="str">
        <f t="shared" si="8"/>
        <v>Mi</v>
      </c>
      <c r="AD28" s="17">
        <f t="shared" si="9"/>
        <v>1</v>
      </c>
      <c r="AE28" s="67">
        <f t="shared" si="27"/>
        <v>3</v>
      </c>
      <c r="AF28" s="67">
        <f>VLOOKUP(AC28,Varianten_Kombi!L:M,2,0)</f>
        <v>3</v>
      </c>
      <c r="AG28" s="67" t="str">
        <f t="shared" si="13"/>
        <v>133</v>
      </c>
      <c r="AH28" s="17">
        <f>VLOOKUP(AG28,Varianten_Kombi!$E$4:$G$143,3)</f>
        <v>0</v>
      </c>
      <c r="AI28" s="49">
        <f t="shared" si="2"/>
        <v>0</v>
      </c>
      <c r="AJ28" s="49">
        <f t="shared" si="3"/>
        <v>0</v>
      </c>
      <c r="AK28" s="139">
        <f t="shared" si="14"/>
        <v>0</v>
      </c>
      <c r="AL28" s="17">
        <f t="shared" si="4"/>
        <v>0</v>
      </c>
    </row>
    <row r="29" spans="1:38" ht="24" customHeight="1" x14ac:dyDescent="0.2">
      <c r="A29" s="13">
        <f>Kalender!B115</f>
        <v>44672</v>
      </c>
      <c r="B29" s="194" t="str">
        <f>Kalender!C115</f>
        <v>Do</v>
      </c>
      <c r="C29" s="3">
        <v>1</v>
      </c>
      <c r="D29" s="14" t="str">
        <f>IF(C29=0,"arbeitsfreier Tag",IF(C29=1,"AZ",IF(C29=2,"gesetzl. Feiertag",IF(C29=3,"Tarifurlaub",IF(C29=4,"Sonderurlaub",IF(C29=5,"krank (Arbeitsunfähigkeit)",IF(C29=6,"Aus-/Weiterbildung/Dienstreise","Zeitausgleich")))))))</f>
        <v>AZ</v>
      </c>
      <c r="E29" s="278"/>
      <c r="F29" s="278"/>
      <c r="G29" s="5"/>
      <c r="H29" s="5"/>
      <c r="I29" s="5"/>
      <c r="J29" s="11"/>
      <c r="K29" s="40">
        <f t="shared" si="6"/>
        <v>0</v>
      </c>
      <c r="L29" s="41">
        <f>SUM(AH29)</f>
        <v>0</v>
      </c>
      <c r="M29" s="16"/>
      <c r="N29" s="17"/>
      <c r="O29" s="331"/>
      <c r="P29" s="332"/>
      <c r="AC29" s="17" t="str">
        <f t="shared" si="8"/>
        <v>Do</v>
      </c>
      <c r="AD29" s="17">
        <f t="shared" si="9"/>
        <v>1</v>
      </c>
      <c r="AE29" s="67">
        <f t="shared" si="27"/>
        <v>3</v>
      </c>
      <c r="AF29" s="67">
        <f>VLOOKUP(AC29,Varianten_Kombi!L:M,2,0)</f>
        <v>4</v>
      </c>
      <c r="AG29" s="67" t="str">
        <f t="shared" si="13"/>
        <v>134</v>
      </c>
      <c r="AH29" s="17">
        <f>VLOOKUP(AG29,Varianten_Kombi!$E$4:$G$143,3)</f>
        <v>0</v>
      </c>
      <c r="AI29" s="49">
        <f t="shared" si="2"/>
        <v>0</v>
      </c>
      <c r="AJ29" s="49">
        <f t="shared" si="3"/>
        <v>0</v>
      </c>
      <c r="AK29" s="139">
        <f t="shared" si="14"/>
        <v>0</v>
      </c>
      <c r="AL29" s="17">
        <f t="shared" si="4"/>
        <v>0</v>
      </c>
    </row>
    <row r="30" spans="1:38" ht="24" customHeight="1" x14ac:dyDescent="0.2">
      <c r="A30" s="13">
        <f>Kalender!B116</f>
        <v>44673</v>
      </c>
      <c r="B30" s="194" t="str">
        <f>Kalender!C116</f>
        <v>Fr</v>
      </c>
      <c r="C30" s="3">
        <v>1</v>
      </c>
      <c r="D30" s="14" t="str">
        <f>IF(C30=0,"arbeitsfreier Tag",IF(C30=1,"AZ",IF(C30=2,"gesetzl. Feiertag",IF(C30=3,"Tarifurlaub",IF(C30=4,"Sonderurlaub",IF(C30=5,"krank (Arbeitsunfähigkeit)",IF(C30=6,"Aus-/Weiterbildung/Dienstreise","Zeitausgleich")))))))</f>
        <v>AZ</v>
      </c>
      <c r="E30" s="278"/>
      <c r="F30" s="278"/>
      <c r="G30" s="5"/>
      <c r="H30" s="5"/>
      <c r="I30" s="5"/>
      <c r="J30" s="11"/>
      <c r="K30" s="40">
        <f t="shared" si="6"/>
        <v>0</v>
      </c>
      <c r="L30" s="41">
        <f>SUM(AH30)</f>
        <v>0</v>
      </c>
      <c r="O30" s="331"/>
      <c r="P30" s="332"/>
      <c r="AC30" s="17" t="str">
        <f t="shared" si="8"/>
        <v>Fr</v>
      </c>
      <c r="AD30" s="17">
        <f t="shared" si="9"/>
        <v>1</v>
      </c>
      <c r="AE30" s="67">
        <f t="shared" si="27"/>
        <v>3</v>
      </c>
      <c r="AF30" s="67">
        <f>VLOOKUP(AC30,Varianten_Kombi!L:M,2,0)</f>
        <v>5</v>
      </c>
      <c r="AG30" s="67" t="str">
        <f t="shared" si="13"/>
        <v>135</v>
      </c>
      <c r="AH30" s="17">
        <f>VLOOKUP(AG30,Varianten_Kombi!$E$4:$G$143,3)</f>
        <v>0</v>
      </c>
      <c r="AI30" s="49">
        <f t="shared" si="2"/>
        <v>0</v>
      </c>
      <c r="AJ30" s="49">
        <f t="shared" si="3"/>
        <v>0</v>
      </c>
      <c r="AK30" s="139">
        <f t="shared" si="14"/>
        <v>0</v>
      </c>
      <c r="AL30" s="17">
        <f t="shared" si="4"/>
        <v>0</v>
      </c>
    </row>
    <row r="31" spans="1:38" ht="24" customHeight="1" x14ac:dyDescent="0.2">
      <c r="A31" s="13">
        <f>Kalender!B117</f>
        <v>44674</v>
      </c>
      <c r="B31" s="194" t="str">
        <f>Kalender!C117</f>
        <v>Sa</v>
      </c>
      <c r="C31" s="184">
        <v>0</v>
      </c>
      <c r="D31" s="15" t="str">
        <f t="shared" ref="D31" si="28">IF(C31=0,"arbeitsfreier Tag",IF(C31=1,"AZ",IF(C31=2,"gesetzl. Feiertag",IF(C31=3,"Tarifurlaub",IF(C31=4,"Sonderurlaub",IF(C31=5,"krank (Arbeitsunfähigkeit)",IF(C31=6,"Aus-/Weiterbildung/Dienstreise","Zeitausgleich")))))))</f>
        <v>arbeitsfreier Tag</v>
      </c>
      <c r="E31" s="8"/>
      <c r="F31" s="7"/>
      <c r="G31" s="7"/>
      <c r="H31" s="7"/>
      <c r="I31" s="7"/>
      <c r="J31" s="183"/>
      <c r="K31" s="50">
        <f t="shared" si="6"/>
        <v>0</v>
      </c>
      <c r="L31" s="48">
        <f t="shared" ref="L31" si="29">SUM(AH31)</f>
        <v>0</v>
      </c>
      <c r="M31" s="62"/>
      <c r="N31" s="42"/>
      <c r="O31" s="331"/>
      <c r="P31" s="332"/>
      <c r="AC31" s="17" t="str">
        <f t="shared" si="8"/>
        <v>Sa</v>
      </c>
      <c r="AD31" s="17">
        <f t="shared" si="9"/>
        <v>1</v>
      </c>
      <c r="AE31" s="67">
        <f t="shared" si="27"/>
        <v>3</v>
      </c>
      <c r="AF31" s="67">
        <f>VLOOKUP(AC31,Varianten_Kombi!L:M,2,0)</f>
        <v>6</v>
      </c>
      <c r="AG31" s="67" t="str">
        <f t="shared" si="13"/>
        <v>136</v>
      </c>
      <c r="AH31" s="17">
        <f>VLOOKUP(AG31,Varianten_Kombi!$E$4:$G$143,3)</f>
        <v>0</v>
      </c>
      <c r="AI31" s="49">
        <f t="shared" si="2"/>
        <v>0</v>
      </c>
      <c r="AJ31" s="49">
        <f t="shared" si="3"/>
        <v>0</v>
      </c>
      <c r="AK31" s="139">
        <f t="shared" si="14"/>
        <v>0</v>
      </c>
      <c r="AL31" s="17">
        <f t="shared" si="4"/>
        <v>0</v>
      </c>
    </row>
    <row r="32" spans="1:38" ht="24" customHeight="1" x14ac:dyDescent="0.2">
      <c r="A32" s="13">
        <f>Kalender!B118</f>
        <v>44675</v>
      </c>
      <c r="B32" s="194" t="str">
        <f>Kalender!C118</f>
        <v>So</v>
      </c>
      <c r="C32" s="184">
        <v>0</v>
      </c>
      <c r="D32" s="15" t="str">
        <f>IF(C32=0,"arbeitsfreier Tag",IF(C32=1,"AZ",IF(C32=2,"gesetzl. Feiertag",IF(C32=3,"Tarifurlaub",IF(C32=4,"Sonderurlaub",IF(C32=5,"krank (Arbeitsunfähigkeit)",IF(C32=6,"Aus-/Weiterbildung/Dienstreise","Zeitausgleich")))))))</f>
        <v>arbeitsfreier Tag</v>
      </c>
      <c r="E32" s="8"/>
      <c r="F32" s="7"/>
      <c r="G32" s="7"/>
      <c r="H32" s="7"/>
      <c r="I32" s="7"/>
      <c r="J32" s="183"/>
      <c r="K32" s="50">
        <f t="shared" si="6"/>
        <v>0</v>
      </c>
      <c r="L32" s="48">
        <f>SUM(AH32)</f>
        <v>0</v>
      </c>
      <c r="M32" s="46">
        <f>SUM(K26:K32)</f>
        <v>0</v>
      </c>
      <c r="N32" s="169">
        <f>SUM(L26:L32)</f>
        <v>0</v>
      </c>
      <c r="O32" s="331"/>
      <c r="P32" s="332"/>
      <c r="AC32" s="17" t="str">
        <f t="shared" si="8"/>
        <v>So</v>
      </c>
      <c r="AD32" s="17">
        <f t="shared" si="9"/>
        <v>1</v>
      </c>
      <c r="AE32" s="67">
        <f t="shared" si="27"/>
        <v>3</v>
      </c>
      <c r="AF32" s="67">
        <f>VLOOKUP(AC32,Varianten_Kombi!L:M,2,0)</f>
        <v>7</v>
      </c>
      <c r="AG32" s="67" t="str">
        <f t="shared" si="13"/>
        <v>137</v>
      </c>
      <c r="AH32" s="17">
        <f>VLOOKUP(AG32,Varianten_Kombi!$E$4:$G$143,3)</f>
        <v>0</v>
      </c>
      <c r="AI32" s="49">
        <f t="shared" si="2"/>
        <v>0</v>
      </c>
      <c r="AJ32" s="49">
        <f t="shared" si="3"/>
        <v>0</v>
      </c>
      <c r="AK32" s="139">
        <f t="shared" si="14"/>
        <v>0</v>
      </c>
      <c r="AL32" s="17">
        <f t="shared" si="4"/>
        <v>0</v>
      </c>
    </row>
    <row r="33" spans="1:38" ht="24" customHeight="1" x14ac:dyDescent="0.2">
      <c r="A33" s="13">
        <f>Kalender!B119</f>
        <v>44676</v>
      </c>
      <c r="B33" s="194" t="str">
        <f>Kalender!C119</f>
        <v>Mo</v>
      </c>
      <c r="C33" s="3">
        <v>1</v>
      </c>
      <c r="D33" s="14" t="str">
        <f t="shared" ref="D33" si="30">IF(C33=0,"arbeitsfreier Tag",IF(C33=1,"AZ",IF(C33=2,"gesetzl. Feiertag",IF(C33=3,"Tarifurlaub",IF(C33=4,"Sonderurlaub",IF(C33=5,"krank (Arbeitsunfähigkeit)",IF(C33=6,"Aus-/Weiterbildung/Dienstreise","Zeitausgleich")))))))</f>
        <v>AZ</v>
      </c>
      <c r="E33" s="278"/>
      <c r="F33" s="278"/>
      <c r="G33" s="5"/>
      <c r="H33" s="5"/>
      <c r="I33" s="5"/>
      <c r="J33" s="11"/>
      <c r="K33" s="40">
        <f t="shared" si="6"/>
        <v>0</v>
      </c>
      <c r="L33" s="41">
        <f t="shared" ref="L33" si="31">SUM(AH33)</f>
        <v>0</v>
      </c>
      <c r="M33" s="52">
        <v>4</v>
      </c>
      <c r="N33" s="273"/>
      <c r="O33" s="331"/>
      <c r="P33" s="332"/>
      <c r="AC33" s="17" t="str">
        <f t="shared" si="8"/>
        <v>Mo</v>
      </c>
      <c r="AD33" s="17">
        <f t="shared" si="9"/>
        <v>1</v>
      </c>
      <c r="AE33" s="67">
        <f>SUM($M$33)</f>
        <v>4</v>
      </c>
      <c r="AF33" s="67">
        <f>VLOOKUP(AC33,Varianten_Kombi!L:M,2,0)</f>
        <v>1</v>
      </c>
      <c r="AG33" s="67" t="str">
        <f t="shared" si="13"/>
        <v>141</v>
      </c>
      <c r="AH33" s="17">
        <f>VLOOKUP(AG33,Varianten_Kombi!$E$4:$G$143,3)</f>
        <v>0</v>
      </c>
      <c r="AI33" s="49">
        <f t="shared" si="2"/>
        <v>0</v>
      </c>
      <c r="AJ33" s="49">
        <f t="shared" si="3"/>
        <v>0</v>
      </c>
      <c r="AK33" s="139">
        <f t="shared" si="14"/>
        <v>0</v>
      </c>
      <c r="AL33" s="17">
        <f t="shared" si="4"/>
        <v>0</v>
      </c>
    </row>
    <row r="34" spans="1:38" ht="24" customHeight="1" x14ac:dyDescent="0.2">
      <c r="A34" s="13">
        <f>Kalender!B120</f>
        <v>44677</v>
      </c>
      <c r="B34" s="194" t="str">
        <f>Kalender!C120</f>
        <v>Di</v>
      </c>
      <c r="C34" s="3">
        <v>1</v>
      </c>
      <c r="D34" s="14" t="str">
        <f>IF(C34=0,"arbeitsfreier Tag",IF(C34=1,"AZ",IF(C34=2,"gesetzl. Feiertag",IF(C34=3,"Tarifurlaub",IF(C34=4,"Sonderurlaub",IF(C34=5,"krank (Arbeitsunfähigkeit)",IF(C34=6,"Aus-/Weiterbildung/Dienstreise","Zeitausgleich")))))))</f>
        <v>AZ</v>
      </c>
      <c r="E34" s="278"/>
      <c r="F34" s="278"/>
      <c r="G34" s="5"/>
      <c r="H34" s="5"/>
      <c r="I34" s="5"/>
      <c r="J34" s="11"/>
      <c r="K34" s="40">
        <f t="shared" si="6"/>
        <v>0</v>
      </c>
      <c r="L34" s="41">
        <f>SUM(AH34)</f>
        <v>0</v>
      </c>
      <c r="M34" s="242"/>
      <c r="N34" s="242"/>
      <c r="O34" s="331"/>
      <c r="P34" s="332"/>
      <c r="AC34" s="17" t="str">
        <f t="shared" si="8"/>
        <v>Di</v>
      </c>
      <c r="AD34" s="17">
        <f t="shared" si="9"/>
        <v>1</v>
      </c>
      <c r="AE34" s="67">
        <f t="shared" ref="AE34:AE38" si="32">SUM($M$33)</f>
        <v>4</v>
      </c>
      <c r="AF34" s="67">
        <f>VLOOKUP(AC34,Varianten_Kombi!L:M,2,0)</f>
        <v>2</v>
      </c>
      <c r="AG34" s="67" t="str">
        <f t="shared" si="13"/>
        <v>142</v>
      </c>
      <c r="AH34" s="17">
        <f>VLOOKUP(AG34,Varianten_Kombi!$E$4:$G$143,3)</f>
        <v>0</v>
      </c>
      <c r="AI34" s="49">
        <f t="shared" si="2"/>
        <v>0</v>
      </c>
      <c r="AJ34" s="49">
        <f t="shared" si="3"/>
        <v>0</v>
      </c>
      <c r="AK34" s="139">
        <f t="shared" si="14"/>
        <v>0</v>
      </c>
      <c r="AL34" s="17">
        <f t="shared" si="4"/>
        <v>0</v>
      </c>
    </row>
    <row r="35" spans="1:38" ht="24" customHeight="1" x14ac:dyDescent="0.2">
      <c r="A35" s="13">
        <f>Kalender!B121</f>
        <v>44678</v>
      </c>
      <c r="B35" s="194" t="str">
        <f>Kalender!C121</f>
        <v>Mi</v>
      </c>
      <c r="C35" s="3">
        <v>1</v>
      </c>
      <c r="D35" s="14" t="str">
        <f>IF(C35=0,"arbeitsfreier Tag",IF(C35=1,"AZ",IF(C35=2,"gesetzl. Feiertag",IF(C35=3,"Tarifurlaub",IF(C35=4,"Sonderurlaub",IF(C35=5,"krank (Arbeitsunfähigkeit)",IF(C35=6,"Aus-/Weiterbildung/Dienstreise","Zeitausgleich")))))))</f>
        <v>AZ</v>
      </c>
      <c r="E35" s="278"/>
      <c r="F35" s="278"/>
      <c r="G35" s="5"/>
      <c r="H35" s="5"/>
      <c r="I35" s="5"/>
      <c r="J35" s="11"/>
      <c r="K35" s="40">
        <f t="shared" si="6"/>
        <v>0</v>
      </c>
      <c r="L35" s="41">
        <f>SUM(AH35)</f>
        <v>0</v>
      </c>
      <c r="O35" s="331"/>
      <c r="P35" s="332"/>
      <c r="AC35" s="17" t="str">
        <f t="shared" si="8"/>
        <v>Mi</v>
      </c>
      <c r="AD35" s="17">
        <f t="shared" si="9"/>
        <v>1</v>
      </c>
      <c r="AE35" s="67">
        <f t="shared" si="32"/>
        <v>4</v>
      </c>
      <c r="AF35" s="67">
        <f>VLOOKUP(AC35,Varianten_Kombi!L:M,2,0)</f>
        <v>3</v>
      </c>
      <c r="AG35" s="67" t="str">
        <f t="shared" si="13"/>
        <v>143</v>
      </c>
      <c r="AH35" s="17">
        <f>VLOOKUP(AG35,Varianten_Kombi!$E$4:$G$143,3)</f>
        <v>0</v>
      </c>
      <c r="AI35" s="49">
        <f t="shared" si="2"/>
        <v>0</v>
      </c>
      <c r="AJ35" s="49">
        <f t="shared" si="3"/>
        <v>0</v>
      </c>
      <c r="AK35" s="139">
        <f t="shared" si="14"/>
        <v>0</v>
      </c>
      <c r="AL35" s="17">
        <f t="shared" si="4"/>
        <v>0</v>
      </c>
    </row>
    <row r="36" spans="1:38" ht="24" customHeight="1" x14ac:dyDescent="0.2">
      <c r="A36" s="13">
        <f>Kalender!B122</f>
        <v>44679</v>
      </c>
      <c r="B36" s="194" t="str">
        <f>Kalender!C122</f>
        <v>Do</v>
      </c>
      <c r="C36" s="3">
        <v>1</v>
      </c>
      <c r="D36" s="14" t="str">
        <f t="shared" ref="D36" si="33">IF(C36=0,"arbeitsfreier Tag",IF(C36=1,"AZ",IF(C36=2,"gesetzl. Feiertag",IF(C36=3,"Tarifurlaub",IF(C36=4,"Sonderurlaub",IF(C36=5,"krank (Arbeitsunfähigkeit)",IF(C36=6,"Aus-/Weiterbildung/Dienstreise","Zeitausgleich")))))))</f>
        <v>AZ</v>
      </c>
      <c r="E36" s="278"/>
      <c r="F36" s="278"/>
      <c r="G36" s="5"/>
      <c r="H36" s="5"/>
      <c r="I36" s="5"/>
      <c r="J36" s="11"/>
      <c r="K36" s="40">
        <f t="shared" si="6"/>
        <v>0</v>
      </c>
      <c r="L36" s="41">
        <f t="shared" ref="L36" si="34">SUM(AH36)</f>
        <v>0</v>
      </c>
      <c r="O36" s="331"/>
      <c r="P36" s="332"/>
      <c r="AC36" s="17" t="str">
        <f t="shared" si="8"/>
        <v>Do</v>
      </c>
      <c r="AD36" s="17">
        <f t="shared" si="9"/>
        <v>1</v>
      </c>
      <c r="AE36" s="67">
        <f t="shared" si="32"/>
        <v>4</v>
      </c>
      <c r="AF36" s="67">
        <f>VLOOKUP(AC36,Varianten_Kombi!L:M,2,0)</f>
        <v>4</v>
      </c>
      <c r="AG36" s="67" t="str">
        <f t="shared" ref="AG36" si="35">CONCATENATE(AD36,AE36,AF36)</f>
        <v>144</v>
      </c>
      <c r="AH36" s="17">
        <f>VLOOKUP(AG36,Varianten_Kombi!$E$4:$G$143,3)</f>
        <v>0</v>
      </c>
      <c r="AI36" s="49">
        <f t="shared" si="2"/>
        <v>0</v>
      </c>
      <c r="AJ36" s="49">
        <f t="shared" si="3"/>
        <v>0</v>
      </c>
      <c r="AK36" s="139">
        <f t="shared" ref="AK36" si="36">IF(AI36&gt;9.5,IF(AJ36&gt;0.75,(AI36-AJ36),(AI36-0.75)),IF(AI36&gt;6,IF(AJ36&gt;0.5,(AI36-AJ36),(AI36-0.5)),IF(AI36&lt;=6,(AI36-AJ36))))</f>
        <v>0</v>
      </c>
      <c r="AL36" s="17">
        <f t="shared" si="4"/>
        <v>0</v>
      </c>
    </row>
    <row r="37" spans="1:38" ht="24" customHeight="1" x14ac:dyDescent="0.2">
      <c r="A37" s="13">
        <f>Kalender!B123</f>
        <v>44680</v>
      </c>
      <c r="B37" s="194" t="str">
        <f>Kalender!C123</f>
        <v>Fr</v>
      </c>
      <c r="C37" s="3">
        <v>1</v>
      </c>
      <c r="D37" s="14" t="str">
        <f>IF(C37=0,"arbeitsfreier Tag",IF(C37=1,"AZ",IF(C37=2,"gesetzl. Feiertag",IF(C37=3,"Tarifurlaub",IF(C37=4,"Sonderurlaub",IF(C37=5,"krank (Arbeitsunfähigkeit)",IF(C37=6,"Aus-/Weiterbildung/Dienstreise","Zeitausgleich")))))))</f>
        <v>AZ</v>
      </c>
      <c r="E37" s="278"/>
      <c r="F37" s="278"/>
      <c r="G37" s="5"/>
      <c r="H37" s="5"/>
      <c r="I37" s="5"/>
      <c r="J37" s="11"/>
      <c r="K37" s="40">
        <f t="shared" si="6"/>
        <v>0</v>
      </c>
      <c r="L37" s="41">
        <f>SUM(AH37)</f>
        <v>0</v>
      </c>
      <c r="O37" s="331"/>
      <c r="P37" s="332"/>
      <c r="AC37" s="17" t="str">
        <f t="shared" si="8"/>
        <v>Fr</v>
      </c>
      <c r="AD37" s="17">
        <f t="shared" si="9"/>
        <v>1</v>
      </c>
      <c r="AE37" s="67">
        <f t="shared" si="32"/>
        <v>4</v>
      </c>
      <c r="AF37" s="67">
        <f>VLOOKUP(AC37,Varianten_Kombi!L:M,2,0)</f>
        <v>5</v>
      </c>
      <c r="AG37" s="67" t="str">
        <f t="shared" ref="AG37" si="37">CONCATENATE(AD37,AE37,AF37)</f>
        <v>145</v>
      </c>
      <c r="AH37" s="17">
        <f>VLOOKUP(AG37,Varianten_Kombi!$E$4:$G$143,3)</f>
        <v>0</v>
      </c>
      <c r="AI37" s="49">
        <f t="shared" si="2"/>
        <v>0</v>
      </c>
      <c r="AJ37" s="49">
        <f t="shared" si="3"/>
        <v>0</v>
      </c>
      <c r="AK37" s="139">
        <f t="shared" ref="AK37" si="38">IF(AI37&gt;9.5,IF(AJ37&gt;0.75,(AI37-AJ37),(AI37-0.75)),IF(AI37&gt;6,IF(AJ37&gt;0.5,(AI37-AJ37),(AI37-0.5)),IF(AI37&lt;=6,(AI37-AJ37))))</f>
        <v>0</v>
      </c>
      <c r="AL37" s="17">
        <f t="shared" si="4"/>
        <v>0</v>
      </c>
    </row>
    <row r="38" spans="1:38" ht="24" customHeight="1" x14ac:dyDescent="0.2">
      <c r="A38" s="13">
        <f>Kalender!B124</f>
        <v>44681</v>
      </c>
      <c r="B38" s="194" t="str">
        <f>Kalender!C124</f>
        <v>Sa</v>
      </c>
      <c r="C38" s="184">
        <v>0</v>
      </c>
      <c r="D38" s="15" t="str">
        <f>IF(C38=0,"arbeitsfreier Tag",IF(C38=1,"AZ",IF(C38=2,"gesetzl. Feiertag",IF(C38=3,"Tarifurlaub",IF(C38=4,"Sonderurlaub",IF(C38=5,"krank (Arbeitsunfähigkeit)",IF(C38=6,"Aus-/Weiterbildung/Dienstreise","Zeitausgleich")))))))</f>
        <v>arbeitsfreier Tag</v>
      </c>
      <c r="E38" s="8"/>
      <c r="F38" s="7"/>
      <c r="G38" s="7"/>
      <c r="H38" s="7"/>
      <c r="I38" s="7"/>
      <c r="J38" s="183"/>
      <c r="K38" s="50">
        <f t="shared" si="6"/>
        <v>0</v>
      </c>
      <c r="L38" s="48">
        <f>SUM(AH38)</f>
        <v>0</v>
      </c>
      <c r="O38" s="329"/>
      <c r="P38" s="330"/>
      <c r="AC38" s="17" t="str">
        <f t="shared" si="8"/>
        <v>Sa</v>
      </c>
      <c r="AD38" s="17">
        <f t="shared" si="9"/>
        <v>1</v>
      </c>
      <c r="AE38" s="67">
        <f t="shared" si="32"/>
        <v>4</v>
      </c>
      <c r="AF38" s="67">
        <f>VLOOKUP(AC38,Varianten_Kombi!L:M,2,0)</f>
        <v>6</v>
      </c>
      <c r="AG38" s="67" t="str">
        <f>CONCATENATE(AD38,AE38,AF38)</f>
        <v>146</v>
      </c>
      <c r="AH38" s="17">
        <f>VLOOKUP(AG38,Varianten_Kombi!$E$4:$G$143,3)</f>
        <v>0</v>
      </c>
      <c r="AI38" s="49">
        <f t="shared" si="2"/>
        <v>0</v>
      </c>
      <c r="AJ38" s="49">
        <f t="shared" si="3"/>
        <v>0</v>
      </c>
      <c r="AK38" s="139">
        <f>IF(AI38&gt;9.5,IF(AJ38&gt;0.75,(AI38-AJ38),(AI38-0.75)),IF(AI38&gt;6,IF(AJ38&gt;0.5,(AI38-AJ38),(AI38-0.5)),IF(AI38&lt;=6,(AI38-AJ38))))</f>
        <v>0</v>
      </c>
      <c r="AL38" s="17">
        <f t="shared" si="4"/>
        <v>0</v>
      </c>
    </row>
    <row r="39" spans="1:38" ht="21.75" customHeight="1" x14ac:dyDescent="0.2">
      <c r="M39" s="46">
        <f>SUM(K33:K38)</f>
        <v>0</v>
      </c>
      <c r="N39" s="41">
        <f>SUM(L33:L38)</f>
        <v>0</v>
      </c>
    </row>
    <row r="47" spans="1:38" ht="15.75" thickBot="1" x14ac:dyDescent="0.25">
      <c r="M47" s="52"/>
      <c r="N47" s="42"/>
    </row>
    <row r="48" spans="1:38" ht="24" customHeight="1" x14ac:dyDescent="0.2">
      <c r="A48" s="63"/>
      <c r="B48" s="64"/>
      <c r="C48" s="65"/>
      <c r="D48" s="66"/>
      <c r="E48" s="224"/>
      <c r="F48" s="225"/>
      <c r="G48" s="225"/>
      <c r="H48" s="225"/>
      <c r="I48" s="225"/>
      <c r="J48" s="225"/>
      <c r="K48" s="226"/>
      <c r="L48" s="227"/>
      <c r="M48" s="213"/>
      <c r="N48" s="97"/>
      <c r="O48" s="213"/>
      <c r="P48" s="230"/>
      <c r="AI48" s="49"/>
      <c r="AJ48" s="49"/>
    </row>
    <row r="49" spans="1:38" ht="24" customHeight="1" x14ac:dyDescent="0.2">
      <c r="A49" s="19"/>
      <c r="E49" s="215" t="s">
        <v>25</v>
      </c>
      <c r="F49" s="47"/>
      <c r="G49" s="47"/>
      <c r="H49" s="47"/>
      <c r="I49" s="47"/>
      <c r="J49" s="47"/>
      <c r="K49" s="74">
        <f>SUM(M11,M18,M25,M32,M39)</f>
        <v>0</v>
      </c>
      <c r="L49" s="16"/>
      <c r="M49" s="47" t="s">
        <v>46</v>
      </c>
      <c r="N49" s="47"/>
      <c r="O49" s="18">
        <f>Mär!O51</f>
        <v>0</v>
      </c>
      <c r="P49" s="216"/>
      <c r="AD49" s="72"/>
      <c r="AE49" s="73"/>
      <c r="AF49" s="73"/>
      <c r="AG49" s="73"/>
      <c r="AH49" s="72"/>
      <c r="AI49" s="72"/>
      <c r="AJ49" s="72"/>
      <c r="AK49" s="72"/>
      <c r="AL49" s="72"/>
    </row>
    <row r="50" spans="1:38" ht="24" customHeight="1" x14ac:dyDescent="0.2">
      <c r="A50" s="63"/>
      <c r="E50" s="215" t="s">
        <v>35</v>
      </c>
      <c r="F50" s="47"/>
      <c r="G50" s="47"/>
      <c r="H50" s="47"/>
      <c r="I50" s="47"/>
      <c r="J50" s="47"/>
      <c r="K50" s="74">
        <f>Mär!$K$54</f>
        <v>0</v>
      </c>
      <c r="L50" s="89"/>
      <c r="M50" s="47" t="s">
        <v>45</v>
      </c>
      <c r="N50" s="47"/>
      <c r="O50" s="18">
        <f>SUM(COUNTIF(C9:C38,3))</f>
        <v>0</v>
      </c>
      <c r="P50" s="216"/>
    </row>
    <row r="51" spans="1:38" ht="24" customHeight="1" x14ac:dyDescent="0.2">
      <c r="A51" s="63"/>
      <c r="E51" s="215" t="s">
        <v>26</v>
      </c>
      <c r="F51" s="47"/>
      <c r="G51" s="47"/>
      <c r="H51" s="47"/>
      <c r="I51" s="47"/>
      <c r="J51" s="47"/>
      <c r="K51" s="74">
        <f>SUM(K49:K50)</f>
        <v>0</v>
      </c>
      <c r="L51" s="89"/>
      <c r="M51" s="47" t="s">
        <v>37</v>
      </c>
      <c r="N51" s="47"/>
      <c r="O51" s="18">
        <f>O49-O50</f>
        <v>0</v>
      </c>
      <c r="P51" s="216"/>
    </row>
    <row r="52" spans="1:38" ht="24" customHeight="1" x14ac:dyDescent="0.2">
      <c r="D52" s="47"/>
      <c r="E52" s="215" t="s">
        <v>27</v>
      </c>
      <c r="F52" s="47"/>
      <c r="G52" s="47"/>
      <c r="H52" s="47"/>
      <c r="I52" s="47"/>
      <c r="J52" s="47"/>
      <c r="K52" s="78">
        <f>SUM(N11,N18,N25,N32,N39)</f>
        <v>0</v>
      </c>
      <c r="L52" s="89"/>
      <c r="M52" s="47"/>
      <c r="N52" s="47"/>
      <c r="O52" s="218"/>
      <c r="P52" s="217"/>
    </row>
    <row r="53" spans="1:38" ht="24" customHeight="1" thickBot="1" x14ac:dyDescent="0.25">
      <c r="D53" s="47"/>
      <c r="E53" s="215"/>
      <c r="F53" s="47"/>
      <c r="G53" s="47"/>
      <c r="H53" s="47"/>
      <c r="I53" s="47"/>
      <c r="J53" s="47"/>
      <c r="K53" s="79"/>
      <c r="L53" s="89"/>
      <c r="M53" s="47"/>
      <c r="N53" s="47"/>
      <c r="O53" s="218"/>
      <c r="P53" s="217"/>
    </row>
    <row r="54" spans="1:38" ht="24" customHeight="1" thickBot="1" x14ac:dyDescent="0.3">
      <c r="E54" s="215" t="s">
        <v>28</v>
      </c>
      <c r="F54" s="47"/>
      <c r="G54" s="47"/>
      <c r="H54" s="47"/>
      <c r="I54" s="47"/>
      <c r="J54" s="89"/>
      <c r="K54" s="80">
        <f>K51-K52</f>
        <v>0</v>
      </c>
      <c r="L54" s="89"/>
      <c r="M54" s="47"/>
      <c r="N54" s="47"/>
      <c r="O54" s="47"/>
      <c r="P54" s="217"/>
    </row>
    <row r="55" spans="1:38" ht="24" customHeight="1" thickBot="1" x14ac:dyDescent="0.25">
      <c r="E55" s="219"/>
      <c r="F55" s="220"/>
      <c r="G55" s="220"/>
      <c r="H55" s="220"/>
      <c r="I55" s="220"/>
      <c r="J55" s="220"/>
      <c r="K55" s="221"/>
      <c r="L55" s="220"/>
      <c r="M55" s="118"/>
      <c r="N55" s="220"/>
      <c r="O55" s="222"/>
      <c r="P55" s="223"/>
    </row>
    <row r="56" spans="1:38" ht="24" customHeight="1" x14ac:dyDescent="0.2">
      <c r="K56" s="16"/>
      <c r="M56" s="19"/>
      <c r="N56" s="17"/>
      <c r="O56" s="20"/>
    </row>
    <row r="57" spans="1:38" ht="24" customHeight="1" x14ac:dyDescent="0.2">
      <c r="M57" s="19"/>
      <c r="N57" s="17"/>
      <c r="O57" s="20"/>
    </row>
    <row r="58" spans="1:38" ht="24" customHeight="1" x14ac:dyDescent="0.2">
      <c r="C58" s="61"/>
      <c r="D58" s="61"/>
      <c r="E58" s="61"/>
      <c r="F58" s="61"/>
      <c r="K58" s="61"/>
      <c r="L58" s="61"/>
      <c r="N58" s="17"/>
    </row>
    <row r="59" spans="1:38" x14ac:dyDescent="0.2">
      <c r="C59" s="17" t="s">
        <v>32</v>
      </c>
      <c r="F59" s="47"/>
      <c r="K59" s="17" t="s">
        <v>33</v>
      </c>
      <c r="N59" s="17"/>
      <c r="P59" s="20"/>
    </row>
    <row r="60" spans="1:38" x14ac:dyDescent="0.2">
      <c r="N60" s="17"/>
      <c r="P60" s="20"/>
    </row>
    <row r="62" spans="1:38" x14ac:dyDescent="0.2">
      <c r="N62" s="17"/>
      <c r="P62" s="20"/>
    </row>
    <row r="63" spans="1:38" x14ac:dyDescent="0.2">
      <c r="N63" s="17"/>
      <c r="P63" s="20"/>
    </row>
    <row r="64" spans="1:38" x14ac:dyDescent="0.2">
      <c r="N64" s="17"/>
    </row>
  </sheetData>
  <sheetProtection algorithmName="SHA-512" hashValue="Oz56ntUgUx74z0SVutTggWpVcyDtTIJz0dsMPNjlzauQojzpB/HZIZ+oIbNGqMB3Bl3rtRLItGYQ3CRTrBwmkQ==" saltValue="l+CIcJR3qjbOUMrPIH9yeg==" spinCount="100000" sheet="1" selectLockedCells="1"/>
  <autoFilter ref="A8:AN38">
    <filterColumn colId="14" showButton="0"/>
    <filterColumn colId="29" showButton="0"/>
    <filterColumn colId="30" showButton="0"/>
    <filterColumn colId="31" showButton="0"/>
    <filterColumn colId="32" showButton="0"/>
  </autoFilter>
  <mergeCells count="36">
    <mergeCell ref="AD8:AH8"/>
    <mergeCell ref="A1:P1"/>
    <mergeCell ref="K3:L3"/>
    <mergeCell ref="M3:N3"/>
    <mergeCell ref="K4:L4"/>
    <mergeCell ref="O7:P8"/>
    <mergeCell ref="O9:P9"/>
    <mergeCell ref="O10:P10"/>
    <mergeCell ref="O17:P17"/>
    <mergeCell ref="O16:P16"/>
    <mergeCell ref="O24:P24"/>
    <mergeCell ref="O11:P11"/>
    <mergeCell ref="O12:P12"/>
    <mergeCell ref="O13:P13"/>
    <mergeCell ref="O14:P14"/>
    <mergeCell ref="O15:P15"/>
    <mergeCell ref="O23:P23"/>
    <mergeCell ref="O31:P31"/>
    <mergeCell ref="O18:P18"/>
    <mergeCell ref="O19:P19"/>
    <mergeCell ref="O20:P20"/>
    <mergeCell ref="O21:P21"/>
    <mergeCell ref="O22:P22"/>
    <mergeCell ref="O30:P30"/>
    <mergeCell ref="O25:P25"/>
    <mergeCell ref="O26:P26"/>
    <mergeCell ref="O27:P27"/>
    <mergeCell ref="O28:P28"/>
    <mergeCell ref="O29:P29"/>
    <mergeCell ref="O38:P38"/>
    <mergeCell ref="O36:P36"/>
    <mergeCell ref="O32:P32"/>
    <mergeCell ref="O33:P33"/>
    <mergeCell ref="O34:P34"/>
    <mergeCell ref="O35:P35"/>
    <mergeCell ref="O37:P37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locked="0" defaultSize="0" autoLine="0" autoPict="0">
                <anchor moveWithCells="1">
                  <from>
                    <xdr:col>11</xdr:col>
                    <xdr:colOff>361950</xdr:colOff>
                    <xdr:row>2</xdr:row>
                    <xdr:rowOff>228600</xdr:rowOff>
                  </from>
                  <to>
                    <xdr:col>13</xdr:col>
                    <xdr:colOff>409575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locked="0" defaultSize="0" autoLine="0" autoPict="0">
                <anchor moveWithCells="1">
                  <from>
                    <xdr:col>12</xdr:col>
                    <xdr:colOff>28575</xdr:colOff>
                    <xdr:row>8</xdr:row>
                    <xdr:rowOff>19050</xdr:rowOff>
                  </from>
                  <to>
                    <xdr:col>13</xdr:col>
                    <xdr:colOff>619125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Drop Down 4">
              <controlPr locked="0" defaultSize="0" autoLine="0" autoPict="0">
                <anchor moveWithCells="1">
                  <from>
                    <xdr:col>12</xdr:col>
                    <xdr:colOff>28575</xdr:colOff>
                    <xdr:row>11</xdr:row>
                    <xdr:rowOff>19050</xdr:rowOff>
                  </from>
                  <to>
                    <xdr:col>13</xdr:col>
                    <xdr:colOff>609600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Drop Down 5">
              <controlPr locked="0" defaultSize="0" autoLine="0" autoPict="0">
                <anchor moveWithCells="1">
                  <from>
                    <xdr:col>12</xdr:col>
                    <xdr:colOff>19050</xdr:colOff>
                    <xdr:row>18</xdr:row>
                    <xdr:rowOff>28575</xdr:rowOff>
                  </from>
                  <to>
                    <xdr:col>13</xdr:col>
                    <xdr:colOff>609600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Drop Down 6">
              <controlPr locked="0" defaultSize="0" autoLine="0" autoPict="0">
                <anchor moveWithCells="1">
                  <from>
                    <xdr:col>12</xdr:col>
                    <xdr:colOff>38100</xdr:colOff>
                    <xdr:row>25</xdr:row>
                    <xdr:rowOff>28575</xdr:rowOff>
                  </from>
                  <to>
                    <xdr:col>14</xdr:col>
                    <xdr:colOff>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Drop Down 7">
              <controlPr locked="0" defaultSize="0" autoLine="0" autoPict="0">
                <anchor moveWithCells="1">
                  <from>
                    <xdr:col>12</xdr:col>
                    <xdr:colOff>9525</xdr:colOff>
                    <xdr:row>31</xdr:row>
                    <xdr:rowOff>285750</xdr:rowOff>
                  </from>
                  <to>
                    <xdr:col>13</xdr:col>
                    <xdr:colOff>600075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theme="6" tint="0.39997558519241921"/>
    <pageSetUpPr fitToPage="1"/>
  </sheetPr>
  <dimension ref="A1:AL61"/>
  <sheetViews>
    <sheetView showGridLines="0" topLeftCell="A2" zoomScale="115" zoomScaleNormal="115" workbookViewId="0">
      <selection activeCell="E25" sqref="E25:F29"/>
    </sheetView>
  </sheetViews>
  <sheetFormatPr baseColWidth="10" defaultColWidth="11.42578125" defaultRowHeight="15" x14ac:dyDescent="0.2"/>
  <cols>
    <col min="1" max="1" width="7.7109375" style="17" customWidth="1"/>
    <col min="2" max="2" width="4.42578125" style="17" customWidth="1"/>
    <col min="3" max="3" width="6" style="17" customWidth="1"/>
    <col min="4" max="4" width="17.42578125" style="17" bestFit="1" customWidth="1"/>
    <col min="5" max="10" width="9.28515625" style="17" customWidth="1"/>
    <col min="11" max="12" width="11.5703125" style="17" customWidth="1"/>
    <col min="13" max="13" width="9.28515625" style="17" customWidth="1"/>
    <col min="14" max="14" width="9.28515625" style="19" customWidth="1"/>
    <col min="15" max="16" width="11.42578125" style="17"/>
    <col min="17" max="29" width="11.42578125" style="17" hidden="1" customWidth="1"/>
    <col min="30" max="30" width="2.5703125" style="17" hidden="1" customWidth="1"/>
    <col min="31" max="32" width="2.5703125" style="67" hidden="1" customWidth="1"/>
    <col min="33" max="33" width="5.28515625" style="67" hidden="1" customWidth="1"/>
    <col min="34" max="34" width="2.5703125" style="17" hidden="1" customWidth="1"/>
    <col min="35" max="35" width="12" style="17" hidden="1" customWidth="1"/>
    <col min="36" max="36" width="8.140625" style="17" hidden="1" customWidth="1"/>
    <col min="37" max="37" width="8.28515625" style="17" hidden="1" customWidth="1"/>
    <col min="38" max="38" width="15.7109375" style="17" hidden="1" customWidth="1"/>
    <col min="39" max="42" width="11.42578125" style="17" customWidth="1"/>
    <col min="43" max="16384" width="11.42578125" style="17"/>
  </cols>
  <sheetData>
    <row r="1" spans="1:38" ht="25.5" x14ac:dyDescent="0.35">
      <c r="A1" s="345" t="s">
        <v>13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7"/>
      <c r="AL1" s="17">
        <f>IF(($C$16=6)*AND($AK$16&gt;$L$16),$AK$16,$L$16)</f>
        <v>0</v>
      </c>
    </row>
    <row r="2" spans="1:38" ht="36" customHeight="1" x14ac:dyDescent="0.2"/>
    <row r="3" spans="1:38" ht="18.75" customHeight="1" x14ac:dyDescent="0.25">
      <c r="A3" s="83">
        <f>Person!$G$2</f>
        <v>0</v>
      </c>
      <c r="B3" s="54"/>
      <c r="C3" s="54"/>
      <c r="D3" s="54"/>
      <c r="E3" s="54"/>
      <c r="F3" s="55"/>
      <c r="K3" s="348" t="s">
        <v>58</v>
      </c>
      <c r="L3" s="348"/>
      <c r="M3" s="314">
        <f>IF(M4=1,Person!G14,IF(M4=2,Person!O14,IF(M4=3,Person!W14,IF(M4=4,Person!AE14,"FALSCH"))))</f>
        <v>0</v>
      </c>
      <c r="N3" s="314"/>
    </row>
    <row r="4" spans="1:38" ht="18.75" customHeight="1" x14ac:dyDescent="0.25">
      <c r="A4" s="84">
        <f>Person!$G$3</f>
        <v>0</v>
      </c>
      <c r="B4" s="56"/>
      <c r="C4" s="56"/>
      <c r="D4" s="56"/>
      <c r="E4" s="56"/>
      <c r="F4" s="57"/>
      <c r="K4" s="348" t="s">
        <v>59</v>
      </c>
      <c r="L4" s="348"/>
      <c r="M4" s="53">
        <v>1</v>
      </c>
      <c r="N4" s="68"/>
      <c r="AL4" s="17">
        <f>IF($C$16=6+AND($AK$16&lt;$L$16),$AK$16,$L$16)</f>
        <v>0</v>
      </c>
    </row>
    <row r="5" spans="1:38" s="60" customFormat="1" ht="39" customHeight="1" x14ac:dyDescent="0.4">
      <c r="A5" s="59">
        <v>44682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AE5" s="70"/>
      <c r="AF5" s="70"/>
      <c r="AG5" s="70"/>
      <c r="AL5" s="17"/>
    </row>
    <row r="6" spans="1:38" ht="21" customHeight="1" x14ac:dyDescent="0.2">
      <c r="A6" s="61"/>
      <c r="B6" s="61"/>
      <c r="C6" s="61"/>
      <c r="N6" s="17"/>
      <c r="AL6" s="17">
        <f>IF(AND($C$16=6,$AK$16&gt;$L$16),$AK$16,$L$16)</f>
        <v>0</v>
      </c>
    </row>
    <row r="7" spans="1:38" ht="24" customHeight="1" x14ac:dyDescent="0.25">
      <c r="A7" s="22" t="s">
        <v>14</v>
      </c>
      <c r="B7" s="23"/>
      <c r="C7" s="24" t="s">
        <v>15</v>
      </c>
      <c r="D7" s="25" t="s">
        <v>52</v>
      </c>
      <c r="E7" s="26" t="s">
        <v>16</v>
      </c>
      <c r="F7" s="26"/>
      <c r="G7" s="27" t="s">
        <v>17</v>
      </c>
      <c r="H7" s="26"/>
      <c r="I7" s="27" t="s">
        <v>18</v>
      </c>
      <c r="J7" s="28"/>
      <c r="K7" s="29" t="s">
        <v>14</v>
      </c>
      <c r="L7" s="30" t="s">
        <v>14</v>
      </c>
      <c r="M7" s="31" t="s">
        <v>19</v>
      </c>
      <c r="N7" s="171" t="s">
        <v>19</v>
      </c>
      <c r="O7" s="334" t="s">
        <v>72</v>
      </c>
      <c r="P7" s="335"/>
    </row>
    <row r="8" spans="1:38" ht="24" customHeight="1" x14ac:dyDescent="0.25">
      <c r="A8" s="32"/>
      <c r="B8" s="33"/>
      <c r="C8" s="34" t="s">
        <v>20</v>
      </c>
      <c r="D8" s="35" t="s">
        <v>51</v>
      </c>
      <c r="E8" s="36" t="s">
        <v>21</v>
      </c>
      <c r="F8" s="37" t="s">
        <v>22</v>
      </c>
      <c r="G8" s="37" t="s">
        <v>21</v>
      </c>
      <c r="H8" s="37" t="s">
        <v>22</v>
      </c>
      <c r="I8" s="37" t="s">
        <v>21</v>
      </c>
      <c r="J8" s="35" t="s">
        <v>22</v>
      </c>
      <c r="K8" s="36" t="s">
        <v>23</v>
      </c>
      <c r="L8" s="38" t="s">
        <v>24</v>
      </c>
      <c r="M8" s="39" t="s">
        <v>23</v>
      </c>
      <c r="N8" s="37" t="s">
        <v>24</v>
      </c>
      <c r="O8" s="336"/>
      <c r="P8" s="337"/>
      <c r="AD8" s="342" t="s">
        <v>68</v>
      </c>
      <c r="AE8" s="343"/>
      <c r="AF8" s="343"/>
      <c r="AG8" s="343"/>
      <c r="AH8" s="344"/>
      <c r="AI8" s="17" t="s">
        <v>16</v>
      </c>
      <c r="AJ8" s="17" t="s">
        <v>69</v>
      </c>
      <c r="AK8" s="17" t="s">
        <v>70</v>
      </c>
      <c r="AL8" s="17" t="s">
        <v>71</v>
      </c>
    </row>
    <row r="9" spans="1:38" ht="24" customHeight="1" x14ac:dyDescent="0.25">
      <c r="A9" s="32"/>
      <c r="B9" s="33"/>
      <c r="C9" s="34"/>
      <c r="D9" s="35"/>
      <c r="E9" s="36"/>
      <c r="F9" s="37"/>
      <c r="G9" s="37"/>
      <c r="H9" s="37"/>
      <c r="I9" s="37"/>
      <c r="J9" s="35"/>
      <c r="K9" s="36"/>
      <c r="L9" s="271"/>
      <c r="M9" s="301">
        <v>4</v>
      </c>
      <c r="N9" s="301"/>
      <c r="O9" s="302"/>
      <c r="P9" s="182"/>
      <c r="AD9" s="195"/>
      <c r="AE9" s="195"/>
      <c r="AF9" s="195"/>
      <c r="AG9" s="195"/>
      <c r="AH9" s="195"/>
    </row>
    <row r="10" spans="1:38" ht="33.6" customHeight="1" x14ac:dyDescent="0.2">
      <c r="A10" s="13">
        <f>Kalender!B125</f>
        <v>44682</v>
      </c>
      <c r="B10" s="194" t="str">
        <f>Kalender!C125</f>
        <v>So</v>
      </c>
      <c r="C10" s="205">
        <v>2</v>
      </c>
      <c r="D10" s="206" t="str">
        <f>IF(C10=0,"arbeitsfreier Tag",IF(C10=1,"AZ",IF(C10=2,"gesetzl. Feiertag",IF(C10=3,"Tarifurlaub",IF(C10=4,"Sonderurlaub",IF(C10=5,"krank (Arbeitsunfähigkeit)",IF(C10=6,"Aus-/Weiterbildung/Dienstreise","Zeitausgleich")))))))</f>
        <v>gesetzl. Feiertag</v>
      </c>
      <c r="E10" s="207"/>
      <c r="F10" s="208"/>
      <c r="G10" s="208"/>
      <c r="H10" s="208"/>
      <c r="I10" s="208"/>
      <c r="J10" s="209"/>
      <c r="K10" s="210">
        <f t="shared" ref="K10:K40" si="0">IF(C10=0,AK10,IF(C10=1,AK10,IF(C10=2,L10,IF(C10=3,L10,IF(C10=4,L10,IF(C10=5,L10,IF(C10=6,AL10,IF(C10=7,0,"falsch"))))))))</f>
        <v>0</v>
      </c>
      <c r="L10" s="211">
        <f>SUM(AH10)</f>
        <v>0</v>
      </c>
      <c r="M10" s="170">
        <f>SUM(K9:K10)</f>
        <v>0</v>
      </c>
      <c r="N10" s="172">
        <f>SUM(L9:L10)</f>
        <v>0</v>
      </c>
      <c r="O10" s="331"/>
      <c r="P10" s="332"/>
      <c r="AC10" s="17" t="str">
        <f>B10</f>
        <v>So</v>
      </c>
      <c r="AD10" s="17">
        <f t="shared" ref="AD10:AD40" si="1">SUM($M$4)</f>
        <v>1</v>
      </c>
      <c r="AE10" s="67">
        <f>SUM($M$9)</f>
        <v>4</v>
      </c>
      <c r="AF10" s="67">
        <f>VLOOKUP(AC10,Varianten_Kombi!L:M,2,0)</f>
        <v>7</v>
      </c>
      <c r="AG10" s="67" t="str">
        <f>CONCATENATE(AD10,AE10,AF10)</f>
        <v>147</v>
      </c>
      <c r="AH10" s="17">
        <f>VLOOKUP(AG10,Varianten_Kombi!$E$4:$G$143,3)</f>
        <v>0</v>
      </c>
      <c r="AI10" s="49">
        <f t="shared" ref="AI10:AI40" si="2">(F10-E10)*24</f>
        <v>0</v>
      </c>
      <c r="AJ10" s="49">
        <f t="shared" ref="AJ10:AJ40" si="3">((H10-G10)+(J10-I10))*24</f>
        <v>0</v>
      </c>
      <c r="AK10" s="139">
        <f>IF(AI10&gt;9.5,IF(AJ10&gt;0.75,(AI10-AJ10),(AI10-0.75)),IF(AI10&gt;6,IF(AJ10&gt;0.5,(AI10-AJ10),(AI10-0.5)),IF(AI10&lt;=6,(AI10-AJ10))))</f>
        <v>0</v>
      </c>
      <c r="AL10" s="17">
        <f t="shared" ref="AL10:AL40" si="4">IF((C10=6)*AND(AK10&gt;L10),AK10,L10)</f>
        <v>0</v>
      </c>
    </row>
    <row r="11" spans="1:38" ht="24" customHeight="1" x14ac:dyDescent="0.2">
      <c r="A11" s="13">
        <f>Kalender!B126</f>
        <v>44683</v>
      </c>
      <c r="B11" s="194" t="str">
        <f>Kalender!C126</f>
        <v>Mo</v>
      </c>
      <c r="C11" s="3">
        <v>1</v>
      </c>
      <c r="D11" s="14" t="str">
        <f>IF(C11=0,"arbeitsfreier Tag",IF(C11=1,"AZ",IF(C11=2,"gesetzl. Feiertag",IF(C11=3,"Tarifurlaub",IF(C11=4,"Sonderurlaub",IF(C11=5,"krank (Arbeitsunfähigkeit)",IF(C11=6,"Aus-/Weiterbildung/Dienstreise","Zeitausgleich")))))))</f>
        <v>AZ</v>
      </c>
      <c r="E11" s="278"/>
      <c r="F11" s="278"/>
      <c r="G11" s="5"/>
      <c r="H11" s="5"/>
      <c r="I11" s="5"/>
      <c r="J11" s="11"/>
      <c r="K11" s="40">
        <f t="shared" si="0"/>
        <v>0</v>
      </c>
      <c r="L11" s="41">
        <f>SUM(AH11)</f>
        <v>0</v>
      </c>
      <c r="M11" s="52">
        <v>1</v>
      </c>
      <c r="N11" s="273"/>
      <c r="O11" s="349"/>
      <c r="P11" s="332"/>
      <c r="AC11" s="17" t="str">
        <f t="shared" ref="AC11:AC40" si="5">B11</f>
        <v>Mo</v>
      </c>
      <c r="AD11" s="17">
        <f t="shared" si="1"/>
        <v>1</v>
      </c>
      <c r="AE11" s="67">
        <f>SUM($M$11)</f>
        <v>1</v>
      </c>
      <c r="AF11" s="67">
        <f>VLOOKUP(AC11,Varianten_Kombi!L:M,2,0)</f>
        <v>1</v>
      </c>
      <c r="AG11" s="67" t="str">
        <f t="shared" ref="AG11:AG40" si="6">CONCATENATE(AD11,AE11,AF11)</f>
        <v>111</v>
      </c>
      <c r="AH11" s="17">
        <f>VLOOKUP(AG11,Varianten_Kombi!$E$4:$G$143,3)</f>
        <v>0</v>
      </c>
      <c r="AI11" s="49">
        <f t="shared" si="2"/>
        <v>0</v>
      </c>
      <c r="AJ11" s="49">
        <f t="shared" si="3"/>
        <v>0</v>
      </c>
      <c r="AK11" s="139">
        <f>IF(AI11&gt;9.5,IF(AJ11&gt;0.75,(AI11-AJ11),(AI11-0.75)),IF(AI11&gt;6,IF(AJ11&gt;0.5,(AI11-AJ11),(AI11-0.5)),IF(AI11&lt;=6,(AI11-AJ11))))</f>
        <v>0</v>
      </c>
      <c r="AL11" s="17">
        <f t="shared" si="4"/>
        <v>0</v>
      </c>
    </row>
    <row r="12" spans="1:38" ht="24" customHeight="1" x14ac:dyDescent="0.2">
      <c r="A12" s="13">
        <f>Kalender!B127</f>
        <v>44684</v>
      </c>
      <c r="B12" s="194" t="str">
        <f>Kalender!C127</f>
        <v>Di</v>
      </c>
      <c r="C12" s="3">
        <v>1</v>
      </c>
      <c r="D12" s="14" t="str">
        <f t="shared" ref="D12" si="7">IF(C12=0,"arbeitsfreier Tag",IF(C12=1,"AZ",IF(C12=2,"gesetzl. Feiertag",IF(C12=3,"Tarifurlaub",IF(C12=4,"Sonderurlaub",IF(C12=5,"krank (Arbeitsunfähigkeit)",IF(C12=6,"Aus-/Weiterbildung/Dienstreise","Zeitausgleich")))))))</f>
        <v>AZ</v>
      </c>
      <c r="E12" s="278"/>
      <c r="F12" s="278"/>
      <c r="G12" s="5"/>
      <c r="H12" s="5"/>
      <c r="I12" s="5"/>
      <c r="J12" s="11"/>
      <c r="K12" s="40">
        <f t="shared" si="0"/>
        <v>0</v>
      </c>
      <c r="L12" s="41">
        <f t="shared" ref="L12" si="8">SUM(AH12)</f>
        <v>0</v>
      </c>
      <c r="M12" s="52"/>
      <c r="N12" s="273"/>
      <c r="O12" s="331"/>
      <c r="P12" s="332"/>
      <c r="AC12" s="17" t="str">
        <f t="shared" si="5"/>
        <v>Di</v>
      </c>
      <c r="AD12" s="17">
        <f t="shared" si="1"/>
        <v>1</v>
      </c>
      <c r="AE12" s="67">
        <f t="shared" ref="AE12:AE17" si="9">SUM($M$11)</f>
        <v>1</v>
      </c>
      <c r="AF12" s="67">
        <f>VLOOKUP(AC12,Varianten_Kombi!L:M,2,0)</f>
        <v>2</v>
      </c>
      <c r="AG12" s="67" t="str">
        <f t="shared" si="6"/>
        <v>112</v>
      </c>
      <c r="AH12" s="17">
        <f>VLOOKUP(AG12,Varianten_Kombi!$E$4:$G$143,3)</f>
        <v>0</v>
      </c>
      <c r="AI12" s="49">
        <f t="shared" si="2"/>
        <v>0</v>
      </c>
      <c r="AJ12" s="49">
        <f t="shared" si="3"/>
        <v>0</v>
      </c>
      <c r="AK12" s="139">
        <f>IF(AI12&gt;9.5,IF(AJ12&gt;0.75,(AI12-AJ12),(AI12-0.75)),IF(AI12&gt;6,IF(AJ12&gt;0.5,(AI12-AJ12),(AI12-0.5)),IF(AI12&lt;=6,(AI12-AJ12))))</f>
        <v>0</v>
      </c>
      <c r="AL12" s="17">
        <f t="shared" si="4"/>
        <v>0</v>
      </c>
    </row>
    <row r="13" spans="1:38" ht="24" customHeight="1" x14ac:dyDescent="0.2">
      <c r="A13" s="13">
        <f>Kalender!B128</f>
        <v>44685</v>
      </c>
      <c r="B13" s="194" t="str">
        <f>Kalender!C128</f>
        <v>Mi</v>
      </c>
      <c r="C13" s="3">
        <v>1</v>
      </c>
      <c r="D13" s="14" t="str">
        <f t="shared" ref="D13:D18" si="10">IF(C13=0,"arbeitsfreier Tag",IF(C13=1,"AZ",IF(C13=2,"gesetzl. Feiertag",IF(C13=3,"Tarifurlaub",IF(C13=4,"Sonderurlaub",IF(C13=5,"krank (Arbeitsunfähigkeit)",IF(C13=6,"Aus-/Weiterbildung/Dienstreise","Zeitausgleich")))))))</f>
        <v>AZ</v>
      </c>
      <c r="E13" s="278"/>
      <c r="F13" s="278"/>
      <c r="G13" s="5"/>
      <c r="H13" s="5"/>
      <c r="I13" s="5"/>
      <c r="J13" s="11"/>
      <c r="K13" s="40">
        <f t="shared" si="0"/>
        <v>0</v>
      </c>
      <c r="L13" s="41">
        <f>SUM(AH13)</f>
        <v>0</v>
      </c>
      <c r="M13" s="140"/>
      <c r="N13" s="42"/>
      <c r="O13" s="331"/>
      <c r="P13" s="332"/>
      <c r="AC13" s="17" t="str">
        <f t="shared" si="5"/>
        <v>Mi</v>
      </c>
      <c r="AD13" s="17">
        <f t="shared" si="1"/>
        <v>1</v>
      </c>
      <c r="AE13" s="67">
        <f t="shared" si="9"/>
        <v>1</v>
      </c>
      <c r="AF13" s="67">
        <f>VLOOKUP(AC13,Varianten_Kombi!L:M,2,0)</f>
        <v>3</v>
      </c>
      <c r="AG13" s="67" t="str">
        <f t="shared" si="6"/>
        <v>113</v>
      </c>
      <c r="AH13" s="17">
        <f>VLOOKUP(AG13,Varianten_Kombi!$E$4:$G$143,3)</f>
        <v>0</v>
      </c>
      <c r="AI13" s="49">
        <f t="shared" si="2"/>
        <v>0</v>
      </c>
      <c r="AJ13" s="49">
        <f t="shared" si="3"/>
        <v>0</v>
      </c>
      <c r="AK13" s="139">
        <f>IF(AI13&gt;9.5,IF(AJ13&gt;0.75,(AI13-AJ13),(AI13-0.75)),IF(AI13&gt;6,IF(AJ13&gt;0.5,(AI13-AJ13),(AI13-0.5)),IF(AI13&lt;=6,(AI13-AJ13))))</f>
        <v>0</v>
      </c>
      <c r="AL13" s="17">
        <f t="shared" si="4"/>
        <v>0</v>
      </c>
    </row>
    <row r="14" spans="1:38" ht="24" customHeight="1" x14ac:dyDescent="0.2">
      <c r="A14" s="13">
        <f>Kalender!B129</f>
        <v>44686</v>
      </c>
      <c r="B14" s="194" t="str">
        <f>Kalender!C129</f>
        <v>Do</v>
      </c>
      <c r="C14" s="3">
        <v>1</v>
      </c>
      <c r="D14" s="14" t="str">
        <f t="shared" si="10"/>
        <v>AZ</v>
      </c>
      <c r="E14" s="278"/>
      <c r="F14" s="278"/>
      <c r="G14" s="5"/>
      <c r="H14" s="5"/>
      <c r="I14" s="5"/>
      <c r="J14" s="11"/>
      <c r="K14" s="40">
        <f t="shared" si="0"/>
        <v>0</v>
      </c>
      <c r="L14" s="41">
        <f>SUM(AH14)</f>
        <v>0</v>
      </c>
      <c r="M14" s="19"/>
      <c r="O14" s="331"/>
      <c r="P14" s="332"/>
      <c r="AC14" s="17" t="str">
        <f t="shared" si="5"/>
        <v>Do</v>
      </c>
      <c r="AD14" s="17">
        <f t="shared" si="1"/>
        <v>1</v>
      </c>
      <c r="AE14" s="67">
        <f t="shared" si="9"/>
        <v>1</v>
      </c>
      <c r="AF14" s="67">
        <f>VLOOKUP(AC14,Varianten_Kombi!L:M,2,0)</f>
        <v>4</v>
      </c>
      <c r="AG14" s="67" t="str">
        <f t="shared" si="6"/>
        <v>114</v>
      </c>
      <c r="AH14" s="17">
        <f>VLOOKUP(AG14,Varianten_Kombi!$E$4:$G$143,3)</f>
        <v>0</v>
      </c>
      <c r="AI14" s="49">
        <f t="shared" si="2"/>
        <v>0</v>
      </c>
      <c r="AJ14" s="49">
        <f t="shared" si="3"/>
        <v>0</v>
      </c>
      <c r="AK14" s="139">
        <f t="shared" ref="AK14" si="11">IF(AI14&gt;9.5,IF(AJ14&gt;0.75,(AI14-AJ14),(AI14-0.75)),IF(AI14&gt;6,IF(AJ14&gt;0.5,(AI14-AJ14),(AI14-0.5)),IF(AI14&lt;=6,(AI14-AJ14))))</f>
        <v>0</v>
      </c>
      <c r="AL14" s="17">
        <f t="shared" si="4"/>
        <v>0</v>
      </c>
    </row>
    <row r="15" spans="1:38" ht="24" customHeight="1" x14ac:dyDescent="0.2">
      <c r="A15" s="13">
        <f>Kalender!B130</f>
        <v>44687</v>
      </c>
      <c r="B15" s="194" t="str">
        <f>Kalender!C130</f>
        <v>Fr</v>
      </c>
      <c r="C15" s="3">
        <v>1</v>
      </c>
      <c r="D15" s="14" t="str">
        <f t="shared" si="10"/>
        <v>AZ</v>
      </c>
      <c r="E15" s="278"/>
      <c r="F15" s="278"/>
      <c r="G15" s="5"/>
      <c r="H15" s="5"/>
      <c r="I15" s="5"/>
      <c r="J15" s="11"/>
      <c r="K15" s="40">
        <f t="shared" si="0"/>
        <v>0</v>
      </c>
      <c r="L15" s="41">
        <f>SUM(AH15)</f>
        <v>0</v>
      </c>
      <c r="M15" s="16"/>
      <c r="N15" s="17"/>
      <c r="O15" s="331"/>
      <c r="P15" s="332"/>
      <c r="AC15" s="17" t="str">
        <f t="shared" si="5"/>
        <v>Fr</v>
      </c>
      <c r="AD15" s="17">
        <f t="shared" si="1"/>
        <v>1</v>
      </c>
      <c r="AE15" s="67">
        <f t="shared" si="9"/>
        <v>1</v>
      </c>
      <c r="AF15" s="67">
        <f>VLOOKUP(AC15,Varianten_Kombi!L:M,2,0)</f>
        <v>5</v>
      </c>
      <c r="AG15" s="67" t="str">
        <f t="shared" si="6"/>
        <v>115</v>
      </c>
      <c r="AH15" s="17">
        <f>VLOOKUP(AG15,Varianten_Kombi!$E$4:$G$143,3)</f>
        <v>0</v>
      </c>
      <c r="AI15" s="49">
        <f t="shared" si="2"/>
        <v>0</v>
      </c>
      <c r="AJ15" s="49">
        <f t="shared" si="3"/>
        <v>0</v>
      </c>
      <c r="AK15" s="139">
        <f t="shared" ref="AK15:AK22" si="12">IF(AI15&gt;9.5,IF(AJ15&gt;0.75,(AI15-AJ15),(AI15-0.75)),IF(AI15&gt;6,IF(AJ15&gt;0.5,(AI15-AJ15),(AI15-0.5)),IF(AI15&lt;=6,(AI15-AJ15))))</f>
        <v>0</v>
      </c>
      <c r="AL15" s="17">
        <f t="shared" si="4"/>
        <v>0</v>
      </c>
    </row>
    <row r="16" spans="1:38" ht="24" customHeight="1" x14ac:dyDescent="0.2">
      <c r="A16" s="13">
        <f>Kalender!B131</f>
        <v>44688</v>
      </c>
      <c r="B16" s="194" t="str">
        <f>Kalender!C131</f>
        <v>Sa</v>
      </c>
      <c r="C16" s="1">
        <v>0</v>
      </c>
      <c r="D16" s="15" t="str">
        <f t="shared" si="10"/>
        <v>arbeitsfreier Tag</v>
      </c>
      <c r="E16" s="8"/>
      <c r="F16" s="2"/>
      <c r="G16" s="2"/>
      <c r="H16" s="2"/>
      <c r="I16" s="2"/>
      <c r="J16" s="10"/>
      <c r="K16" s="50">
        <f t="shared" si="0"/>
        <v>0</v>
      </c>
      <c r="L16" s="48">
        <f t="shared" ref="L16" si="13">SUM(AH16)</f>
        <v>0</v>
      </c>
      <c r="M16" s="51"/>
      <c r="N16" s="17"/>
      <c r="O16" s="331"/>
      <c r="P16" s="332"/>
      <c r="AC16" s="17" t="str">
        <f t="shared" si="5"/>
        <v>Sa</v>
      </c>
      <c r="AD16" s="17">
        <f>SUM($M$4)</f>
        <v>1</v>
      </c>
      <c r="AE16" s="67">
        <f t="shared" si="9"/>
        <v>1</v>
      </c>
      <c r="AF16" s="67">
        <f>VLOOKUP(AC16,Varianten_Kombi!L:M,2,0)</f>
        <v>6</v>
      </c>
      <c r="AG16" s="67" t="str">
        <f t="shared" si="6"/>
        <v>116</v>
      </c>
      <c r="AH16" s="17">
        <f>VLOOKUP(AG16,Varianten_Kombi!$E$4:$G$143,3)</f>
        <v>0</v>
      </c>
      <c r="AI16" s="49">
        <f t="shared" si="2"/>
        <v>0</v>
      </c>
      <c r="AJ16" s="49">
        <f t="shared" si="3"/>
        <v>0</v>
      </c>
      <c r="AK16" s="139">
        <f t="shared" si="12"/>
        <v>0</v>
      </c>
      <c r="AL16" s="17">
        <f t="shared" si="4"/>
        <v>0</v>
      </c>
    </row>
    <row r="17" spans="1:38" ht="24" customHeight="1" x14ac:dyDescent="0.2">
      <c r="A17" s="13">
        <f>Kalender!B132</f>
        <v>44689</v>
      </c>
      <c r="B17" s="194" t="str">
        <f>Kalender!C132</f>
        <v>So</v>
      </c>
      <c r="C17" s="1">
        <v>0</v>
      </c>
      <c r="D17" s="15" t="str">
        <f t="shared" si="10"/>
        <v>arbeitsfreier Tag</v>
      </c>
      <c r="E17" s="8"/>
      <c r="F17" s="2"/>
      <c r="G17" s="2"/>
      <c r="H17" s="2"/>
      <c r="I17" s="2"/>
      <c r="J17" s="10"/>
      <c r="K17" s="50">
        <f t="shared" si="0"/>
        <v>0</v>
      </c>
      <c r="L17" s="48">
        <f>SUM(AH17)</f>
        <v>0</v>
      </c>
      <c r="M17" s="46">
        <f>SUM(K11:K17)</f>
        <v>0</v>
      </c>
      <c r="N17" s="169">
        <f>SUM(L11:L17)</f>
        <v>0</v>
      </c>
      <c r="O17" s="331"/>
      <c r="P17" s="332"/>
      <c r="AC17" s="17" t="str">
        <f t="shared" si="5"/>
        <v>So</v>
      </c>
      <c r="AD17" s="17">
        <f t="shared" si="1"/>
        <v>1</v>
      </c>
      <c r="AE17" s="67">
        <f t="shared" si="9"/>
        <v>1</v>
      </c>
      <c r="AF17" s="67">
        <f>VLOOKUP(AC17,Varianten_Kombi!L:M,2,0)</f>
        <v>7</v>
      </c>
      <c r="AG17" s="67" t="str">
        <f t="shared" si="6"/>
        <v>117</v>
      </c>
      <c r="AH17" s="17">
        <f>VLOOKUP(AG17,Varianten_Kombi!$E$4:$G$143,3)</f>
        <v>0</v>
      </c>
      <c r="AI17" s="49">
        <f t="shared" si="2"/>
        <v>0</v>
      </c>
      <c r="AJ17" s="49">
        <f t="shared" si="3"/>
        <v>0</v>
      </c>
      <c r="AK17" s="139">
        <f t="shared" si="12"/>
        <v>0</v>
      </c>
      <c r="AL17" s="17">
        <f t="shared" si="4"/>
        <v>0</v>
      </c>
    </row>
    <row r="18" spans="1:38" ht="24" customHeight="1" x14ac:dyDescent="0.2">
      <c r="A18" s="13">
        <f>Kalender!B133</f>
        <v>44690</v>
      </c>
      <c r="B18" s="194" t="str">
        <f>Kalender!C133</f>
        <v>Mo</v>
      </c>
      <c r="C18" s="3">
        <v>0</v>
      </c>
      <c r="D18" s="14" t="str">
        <f t="shared" si="10"/>
        <v>arbeitsfreier Tag</v>
      </c>
      <c r="E18" s="278"/>
      <c r="F18" s="278"/>
      <c r="G18" s="5"/>
      <c r="H18" s="5"/>
      <c r="I18" s="5"/>
      <c r="J18" s="11"/>
      <c r="K18" s="40">
        <f t="shared" si="0"/>
        <v>0</v>
      </c>
      <c r="L18" s="41">
        <f>SUM(AH18)</f>
        <v>0</v>
      </c>
      <c r="M18" s="52">
        <v>2</v>
      </c>
      <c r="N18" s="273"/>
      <c r="O18" s="331"/>
      <c r="P18" s="332"/>
      <c r="AC18" s="17" t="str">
        <f t="shared" si="5"/>
        <v>Mo</v>
      </c>
      <c r="AD18" s="17">
        <f t="shared" si="1"/>
        <v>1</v>
      </c>
      <c r="AE18" s="67">
        <f>SUM($M$18)</f>
        <v>2</v>
      </c>
      <c r="AF18" s="67">
        <f>VLOOKUP(AC18,Varianten_Kombi!L:M,2,0)</f>
        <v>1</v>
      </c>
      <c r="AG18" s="67" t="str">
        <f t="shared" si="6"/>
        <v>121</v>
      </c>
      <c r="AH18" s="17">
        <f>VLOOKUP(AG18,Varianten_Kombi!$E$4:$G$143,3)</f>
        <v>0</v>
      </c>
      <c r="AI18" s="49">
        <f t="shared" si="2"/>
        <v>0</v>
      </c>
      <c r="AJ18" s="49">
        <f t="shared" si="3"/>
        <v>0</v>
      </c>
      <c r="AK18" s="139">
        <f t="shared" si="12"/>
        <v>0</v>
      </c>
      <c r="AL18" s="17">
        <f t="shared" si="4"/>
        <v>0</v>
      </c>
    </row>
    <row r="19" spans="1:38" ht="24" customHeight="1" x14ac:dyDescent="0.2">
      <c r="A19" s="13">
        <f>Kalender!B134</f>
        <v>44691</v>
      </c>
      <c r="B19" s="194" t="str">
        <f>Kalender!C134</f>
        <v>Di</v>
      </c>
      <c r="C19" s="3">
        <v>0</v>
      </c>
      <c r="D19" s="14" t="str">
        <f t="shared" ref="D19" si="14">IF(C19=0,"arbeitsfreier Tag",IF(C19=1,"AZ",IF(C19=2,"gesetzl. Feiertag",IF(C19=3,"Tarifurlaub",IF(C19=4,"Sonderurlaub",IF(C19=5,"krank (Arbeitsunfähigkeit)",IF(C19=6,"Aus-/Weiterbildung/Dienstreise","Zeitausgleich")))))))</f>
        <v>arbeitsfreier Tag</v>
      </c>
      <c r="E19" s="278"/>
      <c r="F19" s="278"/>
      <c r="G19" s="5"/>
      <c r="H19" s="5"/>
      <c r="I19" s="5"/>
      <c r="J19" s="11"/>
      <c r="K19" s="40">
        <f t="shared" si="0"/>
        <v>0</v>
      </c>
      <c r="L19" s="41">
        <f t="shared" ref="L19" si="15">SUM(AH19)</f>
        <v>0</v>
      </c>
      <c r="M19" s="52"/>
      <c r="N19" s="273"/>
      <c r="O19" s="331"/>
      <c r="P19" s="332"/>
      <c r="AC19" s="17" t="str">
        <f t="shared" si="5"/>
        <v>Di</v>
      </c>
      <c r="AD19" s="17">
        <f t="shared" si="1"/>
        <v>1</v>
      </c>
      <c r="AE19" s="67">
        <f t="shared" ref="AE19:AE24" si="16">SUM($M$18)</f>
        <v>2</v>
      </c>
      <c r="AF19" s="67">
        <f>VLOOKUP(AC19,Varianten_Kombi!L:M,2,0)</f>
        <v>2</v>
      </c>
      <c r="AG19" s="67" t="str">
        <f t="shared" si="6"/>
        <v>122</v>
      </c>
      <c r="AH19" s="17">
        <f>VLOOKUP(AG19,Varianten_Kombi!$E$4:$G$143,3)</f>
        <v>0</v>
      </c>
      <c r="AI19" s="49">
        <f t="shared" si="2"/>
        <v>0</v>
      </c>
      <c r="AJ19" s="49">
        <f t="shared" si="3"/>
        <v>0</v>
      </c>
      <c r="AK19" s="139">
        <f t="shared" si="12"/>
        <v>0</v>
      </c>
      <c r="AL19" s="17">
        <f t="shared" si="4"/>
        <v>0</v>
      </c>
    </row>
    <row r="20" spans="1:38" ht="24" customHeight="1" x14ac:dyDescent="0.2">
      <c r="A20" s="13">
        <f>Kalender!B135</f>
        <v>44692</v>
      </c>
      <c r="B20" s="194" t="str">
        <f>Kalender!C135</f>
        <v>Mi</v>
      </c>
      <c r="C20" s="3">
        <v>1</v>
      </c>
      <c r="D20" s="14" t="str">
        <f>IF(C20=0,"arbeitsfreier Tag",IF(C20=1,"AZ",IF(C20=2,"gesetzl. Feiertag",IF(C20=3,"Tarifurlaub",IF(C20=4,"Sonderurlaub",IF(C20=5,"krank (Arbeitsunfähigkeit)",IF(C20=6,"Aus-/Weiterbildung/Dienstreise","Zeitausgleich")))))))</f>
        <v>AZ</v>
      </c>
      <c r="E20" s="278"/>
      <c r="F20" s="278"/>
      <c r="G20" s="5"/>
      <c r="H20" s="5"/>
      <c r="I20" s="5"/>
      <c r="J20" s="11"/>
      <c r="K20" s="40">
        <f t="shared" si="0"/>
        <v>0</v>
      </c>
      <c r="L20" s="41">
        <f>SUM(AH20)</f>
        <v>0</v>
      </c>
      <c r="M20" s="16"/>
      <c r="N20" s="17"/>
      <c r="O20" s="331"/>
      <c r="P20" s="332"/>
      <c r="AC20" s="17" t="str">
        <f t="shared" si="5"/>
        <v>Mi</v>
      </c>
      <c r="AD20" s="17">
        <f t="shared" si="1"/>
        <v>1</v>
      </c>
      <c r="AE20" s="67">
        <f t="shared" si="16"/>
        <v>2</v>
      </c>
      <c r="AF20" s="67">
        <f>VLOOKUP(AC20,Varianten_Kombi!L:M,2,0)</f>
        <v>3</v>
      </c>
      <c r="AG20" s="67" t="str">
        <f t="shared" si="6"/>
        <v>123</v>
      </c>
      <c r="AH20" s="17">
        <f>VLOOKUP(AG20,Varianten_Kombi!$E$4:$G$143,3)</f>
        <v>0</v>
      </c>
      <c r="AI20" s="49">
        <f t="shared" si="2"/>
        <v>0</v>
      </c>
      <c r="AJ20" s="49">
        <f t="shared" si="3"/>
        <v>0</v>
      </c>
      <c r="AK20" s="139">
        <f t="shared" si="12"/>
        <v>0</v>
      </c>
      <c r="AL20" s="17">
        <f t="shared" si="4"/>
        <v>0</v>
      </c>
    </row>
    <row r="21" spans="1:38" ht="24" customHeight="1" x14ac:dyDescent="0.2">
      <c r="A21" s="13">
        <f>Kalender!B136</f>
        <v>44693</v>
      </c>
      <c r="B21" s="194" t="str">
        <f>Kalender!C136</f>
        <v>Do</v>
      </c>
      <c r="C21" s="3">
        <v>1</v>
      </c>
      <c r="D21" s="14" t="str">
        <f>IF(C21=0,"arbeitsfreier Tag",IF(C21=1,"AZ",IF(C21=2,"gesetzl. Feiertag",IF(C21=3,"Tarifurlaub",IF(C21=4,"Sonderurlaub",IF(C21=5,"krank (Arbeitsunfähigkeit)",IF(C21=6,"Aus-/Weiterbildung/Dienstreise","Zeitausgleich")))))))</f>
        <v>AZ</v>
      </c>
      <c r="E21" s="278"/>
      <c r="F21" s="278"/>
      <c r="G21" s="5"/>
      <c r="H21" s="5"/>
      <c r="I21" s="5"/>
      <c r="J21" s="11"/>
      <c r="K21" s="40">
        <f t="shared" si="0"/>
        <v>0</v>
      </c>
      <c r="L21" s="41">
        <f>SUM(AH21)</f>
        <v>0</v>
      </c>
      <c r="N21" s="17"/>
      <c r="O21" s="331"/>
      <c r="P21" s="332"/>
      <c r="AC21" s="17" t="str">
        <f t="shared" si="5"/>
        <v>Do</v>
      </c>
      <c r="AD21" s="17">
        <f t="shared" si="1"/>
        <v>1</v>
      </c>
      <c r="AE21" s="67">
        <f t="shared" si="16"/>
        <v>2</v>
      </c>
      <c r="AF21" s="67">
        <f>VLOOKUP(AC21,Varianten_Kombi!L:M,2,0)</f>
        <v>4</v>
      </c>
      <c r="AG21" s="67" t="str">
        <f t="shared" si="6"/>
        <v>124</v>
      </c>
      <c r="AH21" s="17">
        <f>VLOOKUP(AG21,Varianten_Kombi!$E$4:$G$143,3)</f>
        <v>0</v>
      </c>
      <c r="AI21" s="49">
        <f t="shared" si="2"/>
        <v>0</v>
      </c>
      <c r="AJ21" s="49">
        <f t="shared" si="3"/>
        <v>0</v>
      </c>
      <c r="AK21" s="139">
        <f t="shared" si="12"/>
        <v>0</v>
      </c>
      <c r="AL21" s="17">
        <f t="shared" si="4"/>
        <v>0</v>
      </c>
    </row>
    <row r="22" spans="1:38" ht="24" customHeight="1" x14ac:dyDescent="0.2">
      <c r="A22" s="13">
        <f>Kalender!B137</f>
        <v>44694</v>
      </c>
      <c r="B22" s="194" t="str">
        <f>Kalender!C137</f>
        <v>Fr</v>
      </c>
      <c r="C22" s="3">
        <v>1</v>
      </c>
      <c r="D22" s="14" t="str">
        <f>IF(C22=0,"arbeitsfreier Tag",IF(C22=1,"AZ",IF(C22=2,"gesetzl. Feiertag",IF(C22=3,"Tarifurlaub",IF(C22=4,"Sonderurlaub",IF(C22=5,"krank (Arbeitsunfähigkeit)",IF(C22=6,"Aus-/Weiterbildung/Dienstreise","Zeitausgleich")))))))</f>
        <v>AZ</v>
      </c>
      <c r="E22" s="278"/>
      <c r="F22" s="278"/>
      <c r="G22" s="5"/>
      <c r="H22" s="5"/>
      <c r="I22" s="5"/>
      <c r="J22" s="11"/>
      <c r="K22" s="40">
        <f t="shared" si="0"/>
        <v>0</v>
      </c>
      <c r="L22" s="41">
        <f>SUM(AH22)</f>
        <v>0</v>
      </c>
      <c r="M22" s="16"/>
      <c r="N22" s="17"/>
      <c r="O22" s="331"/>
      <c r="P22" s="332"/>
      <c r="AC22" s="17" t="str">
        <f t="shared" si="5"/>
        <v>Fr</v>
      </c>
      <c r="AD22" s="17">
        <f t="shared" si="1"/>
        <v>1</v>
      </c>
      <c r="AE22" s="67">
        <f t="shared" si="16"/>
        <v>2</v>
      </c>
      <c r="AF22" s="67">
        <f>VLOOKUP(AC22,Varianten_Kombi!L:M,2,0)</f>
        <v>5</v>
      </c>
      <c r="AG22" s="67" t="str">
        <f t="shared" si="6"/>
        <v>125</v>
      </c>
      <c r="AH22" s="17">
        <f>VLOOKUP(AG22,Varianten_Kombi!$E$4:$G$143,3)</f>
        <v>0</v>
      </c>
      <c r="AI22" s="49">
        <f t="shared" si="2"/>
        <v>0</v>
      </c>
      <c r="AJ22" s="49">
        <f t="shared" si="3"/>
        <v>0</v>
      </c>
      <c r="AK22" s="139">
        <f t="shared" si="12"/>
        <v>0</v>
      </c>
      <c r="AL22" s="17">
        <f t="shared" si="4"/>
        <v>0</v>
      </c>
    </row>
    <row r="23" spans="1:38" ht="24" customHeight="1" x14ac:dyDescent="0.2">
      <c r="A23" s="13">
        <f>Kalender!B138</f>
        <v>44695</v>
      </c>
      <c r="B23" s="194" t="str">
        <f>Kalender!C138</f>
        <v>Sa</v>
      </c>
      <c r="C23" s="1">
        <v>0</v>
      </c>
      <c r="D23" s="15" t="str">
        <f t="shared" ref="D23:D37" si="17">IF(C23=0,"arbeitsfreier Tag",IF(C23=1,"AZ",IF(C23=2,"gesetzl. Feiertag",IF(C23=3,"Tarifurlaub",IF(C23=4,"Sonderurlaub",IF(C23=5,"krank (Arbeitsunfähigkeit)",IF(C23=6,"Aus-/Weiterbildung/Dienstreise","Zeitausgleich")))))))</f>
        <v>arbeitsfreier Tag</v>
      </c>
      <c r="E23" s="8"/>
      <c r="F23" s="2"/>
      <c r="G23" s="2"/>
      <c r="H23" s="2"/>
      <c r="I23" s="2"/>
      <c r="J23" s="10"/>
      <c r="K23" s="50">
        <f t="shared" si="0"/>
        <v>0</v>
      </c>
      <c r="L23" s="48">
        <f t="shared" ref="L23:L37" si="18">SUM(AH23)</f>
        <v>0</v>
      </c>
      <c r="O23" s="331"/>
      <c r="P23" s="332"/>
      <c r="AC23" s="17" t="str">
        <f t="shared" si="5"/>
        <v>Sa</v>
      </c>
      <c r="AD23" s="17">
        <f t="shared" si="1"/>
        <v>1</v>
      </c>
      <c r="AE23" s="67">
        <f t="shared" si="16"/>
        <v>2</v>
      </c>
      <c r="AF23" s="67">
        <f>VLOOKUP(AC23,Varianten_Kombi!L:M,2,0)</f>
        <v>6</v>
      </c>
      <c r="AG23" s="67" t="str">
        <f t="shared" si="6"/>
        <v>126</v>
      </c>
      <c r="AH23" s="17">
        <f>VLOOKUP(AG23,Varianten_Kombi!$E$4:$G$143,3)</f>
        <v>0</v>
      </c>
      <c r="AI23" s="49">
        <f t="shared" si="2"/>
        <v>0</v>
      </c>
      <c r="AJ23" s="49">
        <f t="shared" si="3"/>
        <v>0</v>
      </c>
      <c r="AK23" s="139">
        <f t="shared" ref="AK23:AK37" si="19">IF(AI23&gt;9.5,IF(AJ23&gt;0.75,(AI23-AJ23),(AI23-0.75)),IF(AI23&gt;6,IF(AJ23&gt;0.5,(AI23-AJ23),(AI23-0.5)),IF(AI23&lt;=6,(AI23-AJ23))))</f>
        <v>0</v>
      </c>
      <c r="AL23" s="17">
        <f t="shared" si="4"/>
        <v>0</v>
      </c>
    </row>
    <row r="24" spans="1:38" ht="24" customHeight="1" x14ac:dyDescent="0.2">
      <c r="A24" s="13">
        <f>Kalender!B139</f>
        <v>44696</v>
      </c>
      <c r="B24" s="194" t="str">
        <f>Kalender!C139</f>
        <v>So</v>
      </c>
      <c r="C24" s="1">
        <v>0</v>
      </c>
      <c r="D24" s="15" t="str">
        <f>IF(C24=0,"arbeitsfreier Tag",IF(C24=1,"AZ",IF(C24=2,"gesetzl. Feiertag",IF(C24=3,"Tarifurlaub",IF(C24=4,"Sonderurlaub",IF(C24=5,"krank (Arbeitsunfähigkeit)",IF(C24=6,"Aus-/Weiterbildung/Dienstreise","Zeitausgleich")))))))</f>
        <v>arbeitsfreier Tag</v>
      </c>
      <c r="E24" s="8"/>
      <c r="F24" s="2"/>
      <c r="G24" s="2"/>
      <c r="H24" s="2"/>
      <c r="I24" s="2"/>
      <c r="J24" s="10"/>
      <c r="K24" s="50">
        <f t="shared" si="0"/>
        <v>0</v>
      </c>
      <c r="L24" s="48">
        <f>SUM(AH24)</f>
        <v>0</v>
      </c>
      <c r="M24" s="46">
        <f>SUM(K18:K24)</f>
        <v>0</v>
      </c>
      <c r="N24" s="169">
        <f>SUM(L18:L24)</f>
        <v>0</v>
      </c>
      <c r="O24" s="331"/>
      <c r="P24" s="332"/>
      <c r="AC24" s="17" t="str">
        <f t="shared" si="5"/>
        <v>So</v>
      </c>
      <c r="AD24" s="17">
        <f t="shared" si="1"/>
        <v>1</v>
      </c>
      <c r="AE24" s="67">
        <f t="shared" si="16"/>
        <v>2</v>
      </c>
      <c r="AF24" s="67">
        <f>VLOOKUP(AC24,Varianten_Kombi!L:M,2,0)</f>
        <v>7</v>
      </c>
      <c r="AG24" s="67" t="str">
        <f t="shared" si="6"/>
        <v>127</v>
      </c>
      <c r="AH24" s="17">
        <f>VLOOKUP(AG24,Varianten_Kombi!$E$4:$G$143,3)</f>
        <v>0</v>
      </c>
      <c r="AI24" s="49">
        <f t="shared" si="2"/>
        <v>0</v>
      </c>
      <c r="AJ24" s="49">
        <f t="shared" si="3"/>
        <v>0</v>
      </c>
      <c r="AK24" s="139">
        <f t="shared" ref="AK24:AK29" si="20">IF(AI24&gt;9.5,IF(AJ24&gt;0.75,(AI24-AJ24),(AI24-0.75)),IF(AI24&gt;6,IF(AJ24&gt;0.5,(AI24-AJ24),(AI24-0.5)),IF(AI24&lt;=6,(AI24-AJ24))))</f>
        <v>0</v>
      </c>
      <c r="AL24" s="17">
        <f t="shared" si="4"/>
        <v>0</v>
      </c>
    </row>
    <row r="25" spans="1:38" ht="24" customHeight="1" x14ac:dyDescent="0.2">
      <c r="A25" s="13">
        <f>Kalender!B140</f>
        <v>44697</v>
      </c>
      <c r="B25" s="194" t="str">
        <f>Kalender!C140</f>
        <v>Mo</v>
      </c>
      <c r="C25" s="3">
        <v>1</v>
      </c>
      <c r="D25" s="14" t="str">
        <f>IF(C25=0,"arbeitsfreier Tag",IF(C25=1,"AZ",IF(C25=2,"gesetzl. Feiertag",IF(C25=3,"Tarifurlaub",IF(C25=4,"Sonderurlaub",IF(C25=5,"krank (Arbeitsunfähigkeit)",IF(C25=6,"Aus-/Weiterbildung/Dienstreise","Zeitausgleich")))))))</f>
        <v>AZ</v>
      </c>
      <c r="E25" s="278"/>
      <c r="F25" s="278"/>
      <c r="G25" s="5"/>
      <c r="H25" s="5"/>
      <c r="I25" s="5"/>
      <c r="J25" s="11"/>
      <c r="K25" s="40">
        <f t="shared" si="0"/>
        <v>0</v>
      </c>
      <c r="L25" s="41">
        <f>SUM(AH25)</f>
        <v>0</v>
      </c>
      <c r="M25" s="52">
        <v>3</v>
      </c>
      <c r="N25" s="273"/>
      <c r="O25" s="331"/>
      <c r="P25" s="332"/>
      <c r="AC25" s="17" t="str">
        <f t="shared" si="5"/>
        <v>Mo</v>
      </c>
      <c r="AD25" s="17">
        <f t="shared" si="1"/>
        <v>1</v>
      </c>
      <c r="AE25" s="67">
        <f>SUM($M$25)</f>
        <v>3</v>
      </c>
      <c r="AF25" s="67">
        <f>VLOOKUP(AC25,Varianten_Kombi!L:M,2,0)</f>
        <v>1</v>
      </c>
      <c r="AG25" s="67" t="str">
        <f t="shared" si="6"/>
        <v>131</v>
      </c>
      <c r="AH25" s="17">
        <f>VLOOKUP(AG25,Varianten_Kombi!$E$4:$G$143,3)</f>
        <v>0</v>
      </c>
      <c r="AI25" s="49">
        <f t="shared" si="2"/>
        <v>0</v>
      </c>
      <c r="AJ25" s="49">
        <f t="shared" si="3"/>
        <v>0</v>
      </c>
      <c r="AK25" s="139">
        <f t="shared" si="20"/>
        <v>0</v>
      </c>
      <c r="AL25" s="17">
        <f t="shared" si="4"/>
        <v>0</v>
      </c>
    </row>
    <row r="26" spans="1:38" ht="24" customHeight="1" x14ac:dyDescent="0.2">
      <c r="A26" s="13">
        <f>Kalender!B141</f>
        <v>44698</v>
      </c>
      <c r="B26" s="194" t="str">
        <f>Kalender!C141</f>
        <v>Di</v>
      </c>
      <c r="C26" s="3">
        <v>1</v>
      </c>
      <c r="D26" s="14" t="str">
        <f t="shared" ref="D26" si="21">IF(C26=0,"arbeitsfreier Tag",IF(C26=1,"AZ",IF(C26=2,"gesetzl. Feiertag",IF(C26=3,"Tarifurlaub",IF(C26=4,"Sonderurlaub",IF(C26=5,"krank (Arbeitsunfähigkeit)",IF(C26=6,"Aus-/Weiterbildung/Dienstreise","Zeitausgleich")))))))</f>
        <v>AZ</v>
      </c>
      <c r="E26" s="278"/>
      <c r="F26" s="278"/>
      <c r="G26" s="5"/>
      <c r="H26" s="5"/>
      <c r="I26" s="5"/>
      <c r="J26" s="11"/>
      <c r="K26" s="40">
        <f t="shared" si="0"/>
        <v>0</v>
      </c>
      <c r="L26" s="41">
        <f t="shared" ref="L26" si="22">SUM(AH26)</f>
        <v>0</v>
      </c>
      <c r="M26" s="52"/>
      <c r="N26" s="273"/>
      <c r="O26" s="331"/>
      <c r="P26" s="332"/>
      <c r="AC26" s="17" t="str">
        <f t="shared" si="5"/>
        <v>Di</v>
      </c>
      <c r="AD26" s="17">
        <f t="shared" si="1"/>
        <v>1</v>
      </c>
      <c r="AE26" s="67">
        <f>SUM($M$25)</f>
        <v>3</v>
      </c>
      <c r="AF26" s="67">
        <f>VLOOKUP(AC26,Varianten_Kombi!L:M,2,0)</f>
        <v>2</v>
      </c>
      <c r="AG26" s="67" t="str">
        <f t="shared" si="6"/>
        <v>132</v>
      </c>
      <c r="AH26" s="17">
        <f>VLOOKUP(AG26,Varianten_Kombi!$E$4:$G$143,3)</f>
        <v>0</v>
      </c>
      <c r="AI26" s="49">
        <f t="shared" si="2"/>
        <v>0</v>
      </c>
      <c r="AJ26" s="49">
        <f t="shared" si="3"/>
        <v>0</v>
      </c>
      <c r="AK26" s="139">
        <f t="shared" si="20"/>
        <v>0</v>
      </c>
      <c r="AL26" s="17">
        <f t="shared" si="4"/>
        <v>0</v>
      </c>
    </row>
    <row r="27" spans="1:38" ht="24" customHeight="1" x14ac:dyDescent="0.2">
      <c r="A27" s="13">
        <f>Kalender!B142</f>
        <v>44699</v>
      </c>
      <c r="B27" s="194" t="str">
        <f>Kalender!C142</f>
        <v>Mi</v>
      </c>
      <c r="C27" s="3">
        <v>1</v>
      </c>
      <c r="D27" s="14" t="str">
        <f>IF(C27=0,"arbeitsfreier Tag",IF(C27=1,"AZ",IF(C27=2,"gesetzl. Feiertag",IF(C27=3,"Tarifurlaub",IF(C27=4,"Sonderurlaub",IF(C27=5,"krank (Arbeitsunfähigkeit)",IF(C27=6,"Aus-/Weiterbildung/Dienstreise","Zeitausgleich")))))))</f>
        <v>AZ</v>
      </c>
      <c r="E27" s="278"/>
      <c r="F27" s="278"/>
      <c r="G27" s="5"/>
      <c r="H27" s="5"/>
      <c r="I27" s="5"/>
      <c r="J27" s="11"/>
      <c r="K27" s="40">
        <f t="shared" si="0"/>
        <v>0</v>
      </c>
      <c r="L27" s="41">
        <f>SUM(AH27)</f>
        <v>0</v>
      </c>
      <c r="O27" s="331"/>
      <c r="P27" s="332"/>
      <c r="AC27" s="17" t="str">
        <f t="shared" si="5"/>
        <v>Mi</v>
      </c>
      <c r="AD27" s="17">
        <f t="shared" si="1"/>
        <v>1</v>
      </c>
      <c r="AE27" s="67">
        <f t="shared" ref="AE27:AE31" si="23">SUM($M$25)</f>
        <v>3</v>
      </c>
      <c r="AF27" s="67">
        <f>VLOOKUP(AC27,Varianten_Kombi!L:M,2,0)</f>
        <v>3</v>
      </c>
      <c r="AG27" s="67" t="str">
        <f t="shared" si="6"/>
        <v>133</v>
      </c>
      <c r="AH27" s="17">
        <f>VLOOKUP(AG27,Varianten_Kombi!$E$4:$G$143,3)</f>
        <v>0</v>
      </c>
      <c r="AI27" s="49">
        <f t="shared" si="2"/>
        <v>0</v>
      </c>
      <c r="AJ27" s="49">
        <f t="shared" si="3"/>
        <v>0</v>
      </c>
      <c r="AK27" s="139">
        <f t="shared" si="20"/>
        <v>0</v>
      </c>
      <c r="AL27" s="17">
        <f t="shared" si="4"/>
        <v>0</v>
      </c>
    </row>
    <row r="28" spans="1:38" ht="24" customHeight="1" x14ac:dyDescent="0.2">
      <c r="A28" s="13">
        <f>Kalender!B143</f>
        <v>44700</v>
      </c>
      <c r="B28" s="194" t="str">
        <f>Kalender!C143</f>
        <v>Do</v>
      </c>
      <c r="C28" s="3">
        <v>1</v>
      </c>
      <c r="D28" s="14" t="str">
        <f>IF(C28=0,"arbeitsfreier Tag",IF(C28=1,"AZ",IF(C28=2,"gesetzl. Feiertag",IF(C28=3,"Tarifurlaub",IF(C28=4,"Sonderurlaub",IF(C28=5,"krank (Arbeitsunfähigkeit)",IF(C28=6,"Aus-/Weiterbildung/Dienstreise","Zeitausgleich")))))))</f>
        <v>AZ</v>
      </c>
      <c r="E28" s="278"/>
      <c r="F28" s="278"/>
      <c r="G28" s="5"/>
      <c r="H28" s="5"/>
      <c r="I28" s="5"/>
      <c r="J28" s="11"/>
      <c r="K28" s="40">
        <f t="shared" si="0"/>
        <v>0</v>
      </c>
      <c r="L28" s="41">
        <f>SUM(AH28)</f>
        <v>0</v>
      </c>
      <c r="O28" s="331"/>
      <c r="P28" s="332"/>
      <c r="AC28" s="17" t="str">
        <f t="shared" si="5"/>
        <v>Do</v>
      </c>
      <c r="AD28" s="17">
        <f t="shared" si="1"/>
        <v>1</v>
      </c>
      <c r="AE28" s="67">
        <f t="shared" si="23"/>
        <v>3</v>
      </c>
      <c r="AF28" s="67">
        <f>VLOOKUP(AC28,Varianten_Kombi!L:M,2,0)</f>
        <v>4</v>
      </c>
      <c r="AG28" s="67" t="str">
        <f t="shared" si="6"/>
        <v>134</v>
      </c>
      <c r="AH28" s="17">
        <f>VLOOKUP(AG28,Varianten_Kombi!$E$4:$G$143,3)</f>
        <v>0</v>
      </c>
      <c r="AI28" s="49">
        <f t="shared" si="2"/>
        <v>0</v>
      </c>
      <c r="AJ28" s="49">
        <f t="shared" si="3"/>
        <v>0</v>
      </c>
      <c r="AK28" s="139">
        <f t="shared" si="20"/>
        <v>0</v>
      </c>
      <c r="AL28" s="17">
        <f t="shared" si="4"/>
        <v>0</v>
      </c>
    </row>
    <row r="29" spans="1:38" ht="24" customHeight="1" x14ac:dyDescent="0.2">
      <c r="A29" s="13">
        <f>Kalender!B144</f>
        <v>44701</v>
      </c>
      <c r="B29" s="194" t="str">
        <f>Kalender!C144</f>
        <v>Fr</v>
      </c>
      <c r="C29" s="3">
        <v>1</v>
      </c>
      <c r="D29" s="14" t="str">
        <f>IF(C29=0,"arbeitsfreier Tag",IF(C29=1,"AZ",IF(C29=2,"gesetzl. Feiertag",IF(C29=3,"Tarifurlaub",IF(C29=4,"Sonderurlaub",IF(C29=5,"krank (Arbeitsunfähigkeit)",IF(C29=6,"Aus-/Weiterbildung/Dienstreise","Zeitausgleich")))))))</f>
        <v>AZ</v>
      </c>
      <c r="E29" s="278"/>
      <c r="F29" s="278"/>
      <c r="G29" s="5"/>
      <c r="H29" s="5"/>
      <c r="I29" s="5"/>
      <c r="J29" s="11"/>
      <c r="K29" s="40">
        <f t="shared" si="0"/>
        <v>0</v>
      </c>
      <c r="L29" s="41">
        <f>SUM(AH29)</f>
        <v>0</v>
      </c>
      <c r="O29" s="331"/>
      <c r="P29" s="332"/>
      <c r="AC29" s="17" t="str">
        <f t="shared" si="5"/>
        <v>Fr</v>
      </c>
      <c r="AD29" s="17">
        <f t="shared" si="1"/>
        <v>1</v>
      </c>
      <c r="AE29" s="67">
        <f t="shared" si="23"/>
        <v>3</v>
      </c>
      <c r="AF29" s="67">
        <f>VLOOKUP(AC29,Varianten_Kombi!L:M,2,0)</f>
        <v>5</v>
      </c>
      <c r="AG29" s="67" t="str">
        <f t="shared" si="6"/>
        <v>135</v>
      </c>
      <c r="AH29" s="17">
        <f>VLOOKUP(AG29,Varianten_Kombi!$E$4:$G$143,3)</f>
        <v>0</v>
      </c>
      <c r="AI29" s="49">
        <f t="shared" si="2"/>
        <v>0</v>
      </c>
      <c r="AJ29" s="49">
        <f t="shared" si="3"/>
        <v>0</v>
      </c>
      <c r="AK29" s="139">
        <f t="shared" si="20"/>
        <v>0</v>
      </c>
      <c r="AL29" s="17">
        <f t="shared" si="4"/>
        <v>0</v>
      </c>
    </row>
    <row r="30" spans="1:38" ht="24" customHeight="1" x14ac:dyDescent="0.2">
      <c r="A30" s="13">
        <f>Kalender!B145</f>
        <v>44702</v>
      </c>
      <c r="B30" s="194" t="str">
        <f>Kalender!C145</f>
        <v>Sa</v>
      </c>
      <c r="C30" s="1">
        <v>0</v>
      </c>
      <c r="D30" s="15" t="str">
        <f t="shared" si="17"/>
        <v>arbeitsfreier Tag</v>
      </c>
      <c r="E30" s="8"/>
      <c r="F30" s="2"/>
      <c r="G30" s="2"/>
      <c r="H30" s="2"/>
      <c r="I30" s="2"/>
      <c r="J30" s="10"/>
      <c r="K30" s="50">
        <f t="shared" si="0"/>
        <v>0</v>
      </c>
      <c r="L30" s="48">
        <f t="shared" si="18"/>
        <v>0</v>
      </c>
      <c r="O30" s="331"/>
      <c r="P30" s="332"/>
      <c r="AC30" s="17" t="str">
        <f t="shared" si="5"/>
        <v>Sa</v>
      </c>
      <c r="AD30" s="17">
        <f t="shared" si="1"/>
        <v>1</v>
      </c>
      <c r="AE30" s="67">
        <f t="shared" si="23"/>
        <v>3</v>
      </c>
      <c r="AF30" s="67">
        <f>VLOOKUP(AC30,Varianten_Kombi!L:M,2,0)</f>
        <v>6</v>
      </c>
      <c r="AG30" s="67" t="str">
        <f t="shared" si="6"/>
        <v>136</v>
      </c>
      <c r="AH30" s="17">
        <f>VLOOKUP(AG30,Varianten_Kombi!$E$4:$G$143,3)</f>
        <v>0</v>
      </c>
      <c r="AI30" s="49">
        <f t="shared" si="2"/>
        <v>0</v>
      </c>
      <c r="AJ30" s="49">
        <f t="shared" si="3"/>
        <v>0</v>
      </c>
      <c r="AK30" s="139">
        <f t="shared" si="19"/>
        <v>0</v>
      </c>
      <c r="AL30" s="17">
        <f t="shared" si="4"/>
        <v>0</v>
      </c>
    </row>
    <row r="31" spans="1:38" ht="24" customHeight="1" x14ac:dyDescent="0.2">
      <c r="A31" s="13">
        <f>Kalender!B146</f>
        <v>44703</v>
      </c>
      <c r="B31" s="194" t="str">
        <f>Kalender!C146</f>
        <v>So</v>
      </c>
      <c r="C31" s="1">
        <v>0</v>
      </c>
      <c r="D31" s="15" t="str">
        <f>IF(C31=0,"arbeitsfreier Tag",IF(C31=1,"AZ",IF(C31=2,"gesetzl. Feiertag",IF(C31=3,"Tarifurlaub",IF(C31=4,"Sonderurlaub",IF(C31=5,"krank (Arbeitsunfähigkeit)",IF(C31=6,"Aus-/Weiterbildung/Dienstreise","Zeitausgleich")))))))</f>
        <v>arbeitsfreier Tag</v>
      </c>
      <c r="E31" s="8"/>
      <c r="F31" s="2"/>
      <c r="G31" s="2"/>
      <c r="H31" s="2"/>
      <c r="I31" s="2"/>
      <c r="J31" s="10"/>
      <c r="K31" s="50">
        <f t="shared" si="0"/>
        <v>0</v>
      </c>
      <c r="L31" s="48">
        <f>SUM(AH31)</f>
        <v>0</v>
      </c>
      <c r="M31" s="46">
        <f>SUM(K25:K31)</f>
        <v>0</v>
      </c>
      <c r="N31" s="169">
        <f>SUM(L25:L31)</f>
        <v>0</v>
      </c>
      <c r="O31" s="331"/>
      <c r="P31" s="332"/>
      <c r="AC31" s="17" t="str">
        <f t="shared" si="5"/>
        <v>So</v>
      </c>
      <c r="AD31" s="17">
        <f t="shared" si="1"/>
        <v>1</v>
      </c>
      <c r="AE31" s="67">
        <f t="shared" si="23"/>
        <v>3</v>
      </c>
      <c r="AF31" s="67">
        <f>VLOOKUP(AC31,Varianten_Kombi!L:M,2,0)</f>
        <v>7</v>
      </c>
      <c r="AG31" s="67" t="str">
        <f t="shared" si="6"/>
        <v>137</v>
      </c>
      <c r="AH31" s="17">
        <f>VLOOKUP(AG31,Varianten_Kombi!$E$4:$G$143,3)</f>
        <v>0</v>
      </c>
      <c r="AI31" s="49">
        <f t="shared" si="2"/>
        <v>0</v>
      </c>
      <c r="AJ31" s="49">
        <f t="shared" si="3"/>
        <v>0</v>
      </c>
      <c r="AK31" s="139">
        <f t="shared" ref="AK31:AK36" si="24">IF(AI31&gt;9.5,IF(AJ31&gt;0.75,(AI31-AJ31),(AI31-0.75)),IF(AI31&gt;6,IF(AJ31&gt;0.5,(AI31-AJ31),(AI31-0.5)),IF(AI31&lt;=6,(AI31-AJ31))))</f>
        <v>0</v>
      </c>
      <c r="AL31" s="17">
        <f t="shared" si="4"/>
        <v>0</v>
      </c>
    </row>
    <row r="32" spans="1:38" ht="24" customHeight="1" x14ac:dyDescent="0.2">
      <c r="A32" s="13">
        <f>Kalender!B147</f>
        <v>44704</v>
      </c>
      <c r="B32" s="194" t="str">
        <f>Kalender!C147</f>
        <v>Mo</v>
      </c>
      <c r="C32" s="3">
        <v>1</v>
      </c>
      <c r="D32" s="14" t="str">
        <f>IF(C32=0,"arbeitsfreier Tag",IF(C32=1,"AZ",IF(C32=2,"gesetzl. Feiertag",IF(C32=3,"Tarifurlaub",IF(C32=4,"Sonderurlaub",IF(C32=5,"krank (Arbeitsunfähigkeit)",IF(C32=6,"Aus-/Weiterbildung/Dienstreise","Zeitausgleich")))))))</f>
        <v>AZ</v>
      </c>
      <c r="E32" s="278"/>
      <c r="F32" s="278"/>
      <c r="G32" s="5"/>
      <c r="H32" s="5"/>
      <c r="I32" s="5"/>
      <c r="J32" s="11"/>
      <c r="K32" s="40">
        <f t="shared" si="0"/>
        <v>0</v>
      </c>
      <c r="L32" s="41">
        <f>SUM(AH32)</f>
        <v>0</v>
      </c>
      <c r="M32" s="52">
        <v>4</v>
      </c>
      <c r="N32" s="273"/>
      <c r="O32" s="331"/>
      <c r="P32" s="332"/>
      <c r="AC32" s="17" t="str">
        <f t="shared" si="5"/>
        <v>Mo</v>
      </c>
      <c r="AD32" s="17">
        <f t="shared" si="1"/>
        <v>1</v>
      </c>
      <c r="AE32" s="67">
        <f t="shared" ref="AE32:AE38" si="25">SUM($M$32)</f>
        <v>4</v>
      </c>
      <c r="AF32" s="67">
        <f>VLOOKUP(AC32,Varianten_Kombi!L:M,2,0)</f>
        <v>1</v>
      </c>
      <c r="AG32" s="67" t="str">
        <f t="shared" si="6"/>
        <v>141</v>
      </c>
      <c r="AH32" s="17">
        <f>VLOOKUP(AG32,Varianten_Kombi!$E$4:$G$143,3)</f>
        <v>0</v>
      </c>
      <c r="AI32" s="49">
        <f t="shared" si="2"/>
        <v>0</v>
      </c>
      <c r="AJ32" s="49">
        <f t="shared" si="3"/>
        <v>0</v>
      </c>
      <c r="AK32" s="139">
        <f t="shared" si="24"/>
        <v>0</v>
      </c>
      <c r="AL32" s="17">
        <f t="shared" si="4"/>
        <v>0</v>
      </c>
    </row>
    <row r="33" spans="1:38" ht="24" customHeight="1" x14ac:dyDescent="0.2">
      <c r="A33" s="13">
        <f>Kalender!B148</f>
        <v>44705</v>
      </c>
      <c r="B33" s="194" t="str">
        <f>Kalender!C148</f>
        <v>Di</v>
      </c>
      <c r="C33" s="3">
        <v>1</v>
      </c>
      <c r="D33" s="14" t="str">
        <f t="shared" ref="D33" si="26">IF(C33=0,"arbeitsfreier Tag",IF(C33=1,"AZ",IF(C33=2,"gesetzl. Feiertag",IF(C33=3,"Tarifurlaub",IF(C33=4,"Sonderurlaub",IF(C33=5,"krank (Arbeitsunfähigkeit)",IF(C33=6,"Aus-/Weiterbildung/Dienstreise","Zeitausgleich")))))))</f>
        <v>AZ</v>
      </c>
      <c r="E33" s="278"/>
      <c r="F33" s="278"/>
      <c r="G33" s="5"/>
      <c r="H33" s="5"/>
      <c r="I33" s="5"/>
      <c r="J33" s="11"/>
      <c r="K33" s="40">
        <f t="shared" si="0"/>
        <v>0</v>
      </c>
      <c r="L33" s="41">
        <f t="shared" ref="L33" si="27">SUM(AH33)</f>
        <v>0</v>
      </c>
      <c r="M33" s="52"/>
      <c r="N33" s="273"/>
      <c r="O33" s="331"/>
      <c r="P33" s="332"/>
      <c r="AC33" s="17" t="str">
        <f t="shared" si="5"/>
        <v>Di</v>
      </c>
      <c r="AD33" s="17">
        <f t="shared" si="1"/>
        <v>1</v>
      </c>
      <c r="AE33" s="67">
        <f t="shared" si="25"/>
        <v>4</v>
      </c>
      <c r="AF33" s="67">
        <f>VLOOKUP(AC33,Varianten_Kombi!L:M,2,0)</f>
        <v>2</v>
      </c>
      <c r="AG33" s="67" t="str">
        <f t="shared" si="6"/>
        <v>142</v>
      </c>
      <c r="AH33" s="17">
        <f>VLOOKUP(AG33,Varianten_Kombi!$E$4:$G$143,3)</f>
        <v>0</v>
      </c>
      <c r="AI33" s="49">
        <f t="shared" si="2"/>
        <v>0</v>
      </c>
      <c r="AJ33" s="49">
        <f t="shared" si="3"/>
        <v>0</v>
      </c>
      <c r="AK33" s="139">
        <f t="shared" si="24"/>
        <v>0</v>
      </c>
      <c r="AL33" s="17">
        <f t="shared" si="4"/>
        <v>0</v>
      </c>
    </row>
    <row r="34" spans="1:38" ht="24" customHeight="1" x14ac:dyDescent="0.2">
      <c r="A34" s="13">
        <f>Kalender!B149</f>
        <v>44706</v>
      </c>
      <c r="B34" s="194" t="str">
        <f>Kalender!C149</f>
        <v>Mi</v>
      </c>
      <c r="C34" s="3">
        <v>1</v>
      </c>
      <c r="D34" s="14" t="str">
        <f>IF(C34=0,"arbeitsfreier Tag",IF(C34=1,"AZ",IF(C34=2,"gesetzl. Feiertag",IF(C34=3,"Tarifurlaub",IF(C34=4,"Sonderurlaub",IF(C34=5,"krank (Arbeitsunfähigkeit)",IF(C34=6,"Aus-/Weiterbildung/Dienstreise","Zeitausgleich")))))))</f>
        <v>AZ</v>
      </c>
      <c r="E34" s="278"/>
      <c r="F34" s="278"/>
      <c r="G34" s="5"/>
      <c r="H34" s="5"/>
      <c r="I34" s="5"/>
      <c r="J34" s="11"/>
      <c r="K34" s="40">
        <f t="shared" si="0"/>
        <v>0</v>
      </c>
      <c r="L34" s="41">
        <f>SUM(AH34)</f>
        <v>0</v>
      </c>
      <c r="O34" s="331"/>
      <c r="P34" s="332"/>
      <c r="AC34" s="17" t="str">
        <f t="shared" si="5"/>
        <v>Mi</v>
      </c>
      <c r="AD34" s="17">
        <f t="shared" si="1"/>
        <v>1</v>
      </c>
      <c r="AE34" s="67">
        <f t="shared" si="25"/>
        <v>4</v>
      </c>
      <c r="AF34" s="67">
        <f>VLOOKUP(AC34,Varianten_Kombi!L:M,2,0)</f>
        <v>3</v>
      </c>
      <c r="AG34" s="67" t="str">
        <f t="shared" si="6"/>
        <v>143</v>
      </c>
      <c r="AH34" s="17">
        <f>VLOOKUP(AG34,Varianten_Kombi!$E$4:$G$143,3)</f>
        <v>0</v>
      </c>
      <c r="AI34" s="49">
        <f t="shared" si="2"/>
        <v>0</v>
      </c>
      <c r="AJ34" s="49">
        <f t="shared" si="3"/>
        <v>0</v>
      </c>
      <c r="AK34" s="139">
        <f t="shared" si="24"/>
        <v>0</v>
      </c>
      <c r="AL34" s="17">
        <f t="shared" si="4"/>
        <v>0</v>
      </c>
    </row>
    <row r="35" spans="1:38" ht="24" customHeight="1" x14ac:dyDescent="0.2">
      <c r="A35" s="13">
        <f>Kalender!B150</f>
        <v>44707</v>
      </c>
      <c r="B35" s="194" t="str">
        <f>Kalender!C150</f>
        <v>Do</v>
      </c>
      <c r="C35" s="205">
        <v>2</v>
      </c>
      <c r="D35" s="206" t="str">
        <f>IF(C35=0,"arbeitsfreier Tag",IF(C35=1,"AZ",IF(C35=2,"gesetzl. Feiertag",IF(C35=3,"Tarifurlaub",IF(C35=4,"Sonderurlaub",IF(C35=5,"krank (Arbeitsunfähigkeit)",IF(C35=6,"Aus-/Weiterbildung/Dienstreise","Zeitausgleich")))))))</f>
        <v>gesetzl. Feiertag</v>
      </c>
      <c r="E35" s="207"/>
      <c r="F35" s="208"/>
      <c r="G35" s="208"/>
      <c r="H35" s="208"/>
      <c r="I35" s="208"/>
      <c r="J35" s="209"/>
      <c r="K35" s="210">
        <f t="shared" si="0"/>
        <v>0</v>
      </c>
      <c r="L35" s="211">
        <f>SUM(AH35)</f>
        <v>0</v>
      </c>
      <c r="O35" s="331"/>
      <c r="P35" s="332"/>
      <c r="AC35" s="17" t="str">
        <f t="shared" si="5"/>
        <v>Do</v>
      </c>
      <c r="AD35" s="17">
        <f t="shared" si="1"/>
        <v>1</v>
      </c>
      <c r="AE35" s="67">
        <f t="shared" si="25"/>
        <v>4</v>
      </c>
      <c r="AF35" s="67">
        <f>VLOOKUP(AC35,Varianten_Kombi!L:M,2,0)</f>
        <v>4</v>
      </c>
      <c r="AG35" s="67" t="str">
        <f t="shared" si="6"/>
        <v>144</v>
      </c>
      <c r="AH35" s="17">
        <f>VLOOKUP(AG35,Varianten_Kombi!$E$4:$G$143,3)</f>
        <v>0</v>
      </c>
      <c r="AI35" s="49">
        <f t="shared" si="2"/>
        <v>0</v>
      </c>
      <c r="AJ35" s="49">
        <f t="shared" si="3"/>
        <v>0</v>
      </c>
      <c r="AK35" s="139">
        <f t="shared" si="24"/>
        <v>0</v>
      </c>
      <c r="AL35" s="17">
        <f t="shared" si="4"/>
        <v>0</v>
      </c>
    </row>
    <row r="36" spans="1:38" ht="24" customHeight="1" x14ac:dyDescent="0.2">
      <c r="A36" s="13">
        <f>Kalender!B151</f>
        <v>44708</v>
      </c>
      <c r="B36" s="194" t="str">
        <f>Kalender!C151</f>
        <v>Fr</v>
      </c>
      <c r="C36" s="3">
        <v>1</v>
      </c>
      <c r="D36" s="14" t="str">
        <f>IF(C36=0,"arbeitsfreier Tag",IF(C36=1,"AZ",IF(C36=2,"gesetzl. Feiertag",IF(C36=3,"Tarifurlaub",IF(C36=4,"Sonderurlaub",IF(C36=5,"krank (Arbeitsunfähigkeit)",IF(C36=6,"Aus-/Weiterbildung/Dienstreise","Zeitausgleich")))))))</f>
        <v>AZ</v>
      </c>
      <c r="E36" s="278"/>
      <c r="F36" s="278"/>
      <c r="G36" s="5"/>
      <c r="H36" s="5"/>
      <c r="I36" s="5"/>
      <c r="J36" s="11"/>
      <c r="K36" s="40">
        <f t="shared" si="0"/>
        <v>0</v>
      </c>
      <c r="L36" s="41">
        <f>SUM(AH36)</f>
        <v>0</v>
      </c>
      <c r="O36" s="331"/>
      <c r="P36" s="332"/>
      <c r="AC36" s="17" t="str">
        <f t="shared" si="5"/>
        <v>Fr</v>
      </c>
      <c r="AD36" s="17">
        <f t="shared" si="1"/>
        <v>1</v>
      </c>
      <c r="AE36" s="67">
        <f t="shared" si="25"/>
        <v>4</v>
      </c>
      <c r="AF36" s="67">
        <f>VLOOKUP(AC36,Varianten_Kombi!L:M,2,0)</f>
        <v>5</v>
      </c>
      <c r="AG36" s="67" t="str">
        <f t="shared" si="6"/>
        <v>145</v>
      </c>
      <c r="AH36" s="17">
        <f>VLOOKUP(AG36,Varianten_Kombi!$E$4:$G$143,3)</f>
        <v>0</v>
      </c>
      <c r="AI36" s="49">
        <f t="shared" si="2"/>
        <v>0</v>
      </c>
      <c r="AJ36" s="49">
        <f t="shared" si="3"/>
        <v>0</v>
      </c>
      <c r="AK36" s="139">
        <f t="shared" si="24"/>
        <v>0</v>
      </c>
      <c r="AL36" s="17">
        <f t="shared" si="4"/>
        <v>0</v>
      </c>
    </row>
    <row r="37" spans="1:38" ht="24" customHeight="1" x14ac:dyDescent="0.2">
      <c r="A37" s="13">
        <f>Kalender!B152</f>
        <v>44709</v>
      </c>
      <c r="B37" s="194" t="str">
        <f>Kalender!C152</f>
        <v>Sa</v>
      </c>
      <c r="C37" s="1">
        <v>0</v>
      </c>
      <c r="D37" s="15" t="str">
        <f t="shared" si="17"/>
        <v>arbeitsfreier Tag</v>
      </c>
      <c r="E37" s="8"/>
      <c r="F37" s="2"/>
      <c r="G37" s="2"/>
      <c r="H37" s="2"/>
      <c r="I37" s="2"/>
      <c r="J37" s="10"/>
      <c r="K37" s="50">
        <f t="shared" si="0"/>
        <v>0</v>
      </c>
      <c r="L37" s="48">
        <f t="shared" si="18"/>
        <v>0</v>
      </c>
      <c r="O37" s="331"/>
      <c r="P37" s="332"/>
      <c r="AC37" s="17" t="str">
        <f t="shared" si="5"/>
        <v>Sa</v>
      </c>
      <c r="AD37" s="17">
        <f t="shared" si="1"/>
        <v>1</v>
      </c>
      <c r="AE37" s="67">
        <f t="shared" si="25"/>
        <v>4</v>
      </c>
      <c r="AF37" s="67">
        <f>VLOOKUP(AC37,Varianten_Kombi!L:M,2,0)</f>
        <v>6</v>
      </c>
      <c r="AG37" s="67" t="str">
        <f t="shared" si="6"/>
        <v>146</v>
      </c>
      <c r="AH37" s="17">
        <f>VLOOKUP(AG37,Varianten_Kombi!$E$4:$G$143,3)</f>
        <v>0</v>
      </c>
      <c r="AI37" s="49">
        <f t="shared" si="2"/>
        <v>0</v>
      </c>
      <c r="AJ37" s="49">
        <f t="shared" si="3"/>
        <v>0</v>
      </c>
      <c r="AK37" s="139">
        <f t="shared" si="19"/>
        <v>0</v>
      </c>
      <c r="AL37" s="17">
        <f t="shared" si="4"/>
        <v>0</v>
      </c>
    </row>
    <row r="38" spans="1:38" ht="24" customHeight="1" x14ac:dyDescent="0.2">
      <c r="A38" s="13">
        <f>Kalender!B153</f>
        <v>44710</v>
      </c>
      <c r="B38" s="194" t="str">
        <f>Kalender!C153</f>
        <v>So</v>
      </c>
      <c r="C38" s="1">
        <v>0</v>
      </c>
      <c r="D38" s="15" t="str">
        <f>IF(C38=0,"arbeitsfreier Tag",IF(C38=1,"AZ",IF(C38=2,"gesetzl. Feiertag",IF(C38=3,"Tarifurlaub",IF(C38=4,"Sonderurlaub",IF(C38=5,"krank (Arbeitsunfähigkeit)",IF(C38=6,"Aus-/Weiterbildung/Dienstreise","Zeitausgleich")))))))</f>
        <v>arbeitsfreier Tag</v>
      </c>
      <c r="E38" s="8"/>
      <c r="F38" s="2"/>
      <c r="G38" s="2"/>
      <c r="H38" s="2"/>
      <c r="I38" s="2"/>
      <c r="J38" s="10"/>
      <c r="K38" s="50">
        <f t="shared" si="0"/>
        <v>0</v>
      </c>
      <c r="L38" s="48">
        <f>SUM(AH38)</f>
        <v>0</v>
      </c>
      <c r="M38" s="170">
        <f>SUM(K32:K38)</f>
        <v>0</v>
      </c>
      <c r="N38" s="172">
        <f>SUM(L32:L38)</f>
        <v>0</v>
      </c>
      <c r="O38" s="173"/>
      <c r="P38" s="174"/>
      <c r="AC38" s="17" t="str">
        <f t="shared" si="5"/>
        <v>So</v>
      </c>
      <c r="AD38" s="17">
        <f t="shared" si="1"/>
        <v>1</v>
      </c>
      <c r="AE38" s="67">
        <f t="shared" si="25"/>
        <v>4</v>
      </c>
      <c r="AF38" s="67">
        <f>VLOOKUP(AC38,Varianten_Kombi!L:M,2,0)</f>
        <v>7</v>
      </c>
      <c r="AG38" s="67" t="str">
        <f t="shared" si="6"/>
        <v>147</v>
      </c>
      <c r="AH38" s="17">
        <f>VLOOKUP(AG38,Varianten_Kombi!$E$4:$G$143,3)</f>
        <v>0</v>
      </c>
      <c r="AI38" s="49">
        <f t="shared" si="2"/>
        <v>0</v>
      </c>
      <c r="AJ38" s="49">
        <f t="shared" si="3"/>
        <v>0</v>
      </c>
      <c r="AK38" s="139">
        <f>IF(AI38&gt;9.5,IF(AJ38&gt;0.75,(AI38-AJ38),(AI38-0.75)),IF(AI38&gt;6,IF(AJ38&gt;0.5,(AI38-AJ38),(AI38-0.5)),IF(AI38&lt;=6,(AI38-AJ38))))</f>
        <v>0</v>
      </c>
      <c r="AL38" s="17">
        <f t="shared" si="4"/>
        <v>0</v>
      </c>
    </row>
    <row r="39" spans="1:38" ht="24" customHeight="1" x14ac:dyDescent="0.2">
      <c r="A39" s="13">
        <f>Kalender!B154</f>
        <v>44711</v>
      </c>
      <c r="B39" s="194" t="str">
        <f>Kalender!C154</f>
        <v>Mo</v>
      </c>
      <c r="C39" s="3">
        <v>0</v>
      </c>
      <c r="D39" s="14" t="str">
        <f>IF(C39=0,"arbeitsfreier Tag",IF(C39=1,"AZ",IF(C39=2,"gesetzl. Feiertag",IF(C39=3,"Tarifurlaub",IF(C39=4,"Sonderurlaub",IF(C39=5,"krank (Arbeitsunfähigkeit)",IF(C39=6,"Aus-/Weiterbildung/Dienstreise","Zeitausgleich")))))))</f>
        <v>arbeitsfreier Tag</v>
      </c>
      <c r="E39" s="278"/>
      <c r="F39" s="278"/>
      <c r="G39" s="5"/>
      <c r="H39" s="5"/>
      <c r="I39" s="5"/>
      <c r="J39" s="11"/>
      <c r="K39" s="40">
        <f t="shared" si="0"/>
        <v>0</v>
      </c>
      <c r="L39" s="41">
        <f>SUM(AH39)</f>
        <v>0</v>
      </c>
      <c r="M39" s="275">
        <v>5</v>
      </c>
      <c r="N39" s="273"/>
      <c r="O39" s="331"/>
      <c r="P39" s="332"/>
      <c r="AC39" s="17" t="str">
        <f t="shared" si="5"/>
        <v>Mo</v>
      </c>
      <c r="AD39" s="17">
        <f t="shared" si="1"/>
        <v>1</v>
      </c>
      <c r="AE39" s="67">
        <f>SUM($M$39)</f>
        <v>5</v>
      </c>
      <c r="AF39" s="67">
        <f>VLOOKUP(AC39,Varianten_Kombi!L:M,2,0)</f>
        <v>1</v>
      </c>
      <c r="AG39" s="67" t="str">
        <f t="shared" si="6"/>
        <v>151</v>
      </c>
      <c r="AH39" s="17">
        <f>VLOOKUP(AG39,Varianten_Kombi!$E$4:$G$143,3)</f>
        <v>0</v>
      </c>
      <c r="AI39" s="49">
        <f t="shared" si="2"/>
        <v>0</v>
      </c>
      <c r="AJ39" s="49">
        <f t="shared" si="3"/>
        <v>0</v>
      </c>
      <c r="AK39" s="139">
        <f>IF(AI39&gt;9.5,IF(AJ39&gt;0.75,(AI39-AJ39),(AI39-0.75)),IF(AI39&gt;6,IF(AJ39&gt;0.5,(AI39-AJ39),(AI39-0.5)),IF(AI39&lt;=6,(AI39-AJ39))))</f>
        <v>0</v>
      </c>
      <c r="AL39" s="17">
        <f t="shared" si="4"/>
        <v>0</v>
      </c>
    </row>
    <row r="40" spans="1:38" ht="24" customHeight="1" x14ac:dyDescent="0.2">
      <c r="A40" s="13">
        <f>Kalender!B155</f>
        <v>44712</v>
      </c>
      <c r="B40" s="194" t="str">
        <f>Kalender!C155</f>
        <v>Di</v>
      </c>
      <c r="C40" s="3">
        <v>0</v>
      </c>
      <c r="D40" s="14" t="str">
        <f>IF(C40=0,"arbeitsfreier Tag",IF(C40=1,"AZ",IF(C40=2,"gesetzl. Feiertag",IF(C40=3,"Tarifurlaub",IF(C40=4,"Sonderurlaub",IF(C40=5,"krank (Arbeitsunfähigkeit)",IF(C40=6,"Aus-/Weiterbildung/Dienstreise","Zeitausgleich")))))))</f>
        <v>arbeitsfreier Tag</v>
      </c>
      <c r="E40" s="278"/>
      <c r="F40" s="278"/>
      <c r="G40" s="5"/>
      <c r="H40" s="5"/>
      <c r="I40" s="5"/>
      <c r="J40" s="11"/>
      <c r="K40" s="40">
        <f t="shared" si="0"/>
        <v>0</v>
      </c>
      <c r="L40" s="41">
        <f>SUM(AH40)</f>
        <v>0</v>
      </c>
      <c r="M40" s="242"/>
      <c r="N40" s="242"/>
      <c r="O40" s="329"/>
      <c r="P40" s="330"/>
      <c r="AC40" s="17" t="str">
        <f t="shared" si="5"/>
        <v>Di</v>
      </c>
      <c r="AD40" s="17">
        <f t="shared" si="1"/>
        <v>1</v>
      </c>
      <c r="AE40" s="67">
        <f>SUM($M$39)</f>
        <v>5</v>
      </c>
      <c r="AF40" s="67">
        <f>VLOOKUP(AC40,Varianten_Kombi!L:M,2,0)</f>
        <v>2</v>
      </c>
      <c r="AG40" s="67" t="str">
        <f t="shared" si="6"/>
        <v>152</v>
      </c>
      <c r="AH40" s="17">
        <f>VLOOKUP(AG40,Varianten_Kombi!$E$4:$G$143,3)</f>
        <v>0</v>
      </c>
      <c r="AI40" s="49">
        <f t="shared" si="2"/>
        <v>0</v>
      </c>
      <c r="AJ40" s="49">
        <f t="shared" si="3"/>
        <v>0</v>
      </c>
      <c r="AK40" s="139">
        <f>IF(AI40&gt;9.5,IF(AJ40&gt;0.75,(AI40-AJ40),(AI40-0.75)),IF(AI40&gt;6,IF(AJ40&gt;0.5,(AI40-AJ40),(AI40-0.5)),IF(AI40&lt;=6,(AI40-AJ40))))</f>
        <v>0</v>
      </c>
      <c r="AL40" s="17">
        <f t="shared" si="4"/>
        <v>0</v>
      </c>
    </row>
    <row r="41" spans="1:38" s="72" customFormat="1" ht="24" customHeight="1" x14ac:dyDescent="0.2">
      <c r="A41" s="63"/>
      <c r="B41" s="192"/>
      <c r="C41" s="197"/>
      <c r="D41" s="66"/>
      <c r="E41" s="198"/>
      <c r="F41" s="199"/>
      <c r="G41" s="199"/>
      <c r="H41" s="199"/>
      <c r="I41" s="199"/>
      <c r="J41" s="199"/>
      <c r="K41" s="49"/>
      <c r="L41" s="42"/>
      <c r="M41" s="46">
        <f>SUM(K39:K40)</f>
        <v>0</v>
      </c>
      <c r="N41" s="41">
        <f>SUM(L39:L40)</f>
        <v>0</v>
      </c>
      <c r="O41" s="201"/>
      <c r="P41" s="201"/>
      <c r="AE41" s="73"/>
      <c r="AF41" s="73"/>
      <c r="AG41" s="73"/>
      <c r="AI41" s="49"/>
      <c r="AJ41" s="49"/>
      <c r="AK41" s="202"/>
    </row>
    <row r="42" spans="1:38" s="72" customFormat="1" ht="24" customHeight="1" x14ac:dyDescent="0.2">
      <c r="A42" s="63"/>
      <c r="B42" s="192"/>
      <c r="C42" s="197"/>
      <c r="D42" s="66"/>
      <c r="E42" s="198"/>
      <c r="F42" s="199"/>
      <c r="G42" s="199"/>
      <c r="H42" s="199"/>
      <c r="I42" s="199"/>
      <c r="J42" s="199"/>
      <c r="K42" s="49"/>
      <c r="L42" s="42"/>
      <c r="M42" s="62"/>
      <c r="N42" s="42"/>
      <c r="O42" s="201"/>
      <c r="P42" s="201"/>
      <c r="AE42" s="73"/>
      <c r="AF42" s="73"/>
      <c r="AG42" s="73"/>
      <c r="AI42" s="49"/>
      <c r="AJ42" s="49"/>
      <c r="AK42" s="202"/>
    </row>
    <row r="43" spans="1:38" s="72" customFormat="1" ht="24" customHeight="1" x14ac:dyDescent="0.2">
      <c r="A43" s="63"/>
      <c r="B43" s="192"/>
      <c r="C43" s="197"/>
      <c r="D43" s="66"/>
      <c r="E43" s="198"/>
      <c r="F43" s="199"/>
      <c r="G43" s="199"/>
      <c r="H43" s="199"/>
      <c r="I43" s="199"/>
      <c r="J43" s="199"/>
      <c r="K43" s="49"/>
      <c r="L43" s="42"/>
      <c r="M43" s="62"/>
      <c r="N43" s="42"/>
      <c r="O43" s="201"/>
      <c r="P43" s="201"/>
      <c r="AE43" s="73"/>
      <c r="AF43" s="73"/>
      <c r="AG43" s="73"/>
      <c r="AI43" s="49"/>
      <c r="AJ43" s="49"/>
      <c r="AK43" s="202"/>
    </row>
    <row r="44" spans="1:38" s="72" customFormat="1" ht="24" customHeight="1" x14ac:dyDescent="0.2">
      <c r="A44" s="63"/>
      <c r="B44" s="192"/>
      <c r="C44" s="197"/>
      <c r="D44" s="66"/>
      <c r="E44" s="198"/>
      <c r="F44" s="199"/>
      <c r="G44" s="199"/>
      <c r="H44" s="199"/>
      <c r="I44" s="199"/>
      <c r="J44" s="199"/>
      <c r="K44" s="49"/>
      <c r="L44" s="42"/>
      <c r="M44" s="62"/>
      <c r="N44" s="42"/>
      <c r="O44" s="201"/>
      <c r="P44" s="201"/>
      <c r="AE44" s="73"/>
      <c r="AF44" s="73"/>
      <c r="AG44" s="73"/>
      <c r="AI44" s="49"/>
      <c r="AJ44" s="49"/>
      <c r="AK44" s="202"/>
    </row>
    <row r="45" spans="1:38" s="72" customFormat="1" ht="24" customHeight="1" x14ac:dyDescent="0.2">
      <c r="A45" s="63"/>
      <c r="B45" s="192"/>
      <c r="C45" s="197"/>
      <c r="D45" s="66"/>
      <c r="E45" s="198"/>
      <c r="F45" s="199"/>
      <c r="G45" s="199"/>
      <c r="H45" s="199"/>
      <c r="I45" s="199"/>
      <c r="J45" s="199"/>
      <c r="K45" s="49"/>
      <c r="L45" s="42"/>
      <c r="M45" s="62"/>
      <c r="N45" s="42"/>
      <c r="O45" s="201"/>
      <c r="P45" s="201"/>
      <c r="AE45" s="73"/>
      <c r="AF45" s="73"/>
      <c r="AG45" s="73"/>
      <c r="AI45" s="49"/>
      <c r="AJ45" s="49"/>
      <c r="AK45" s="202"/>
    </row>
    <row r="46" spans="1:38" s="72" customFormat="1" ht="24" customHeight="1" x14ac:dyDescent="0.2">
      <c r="A46" s="63"/>
      <c r="B46" s="192"/>
      <c r="C46" s="197"/>
      <c r="D46" s="66"/>
      <c r="E46" s="198"/>
      <c r="F46" s="199"/>
      <c r="G46" s="199"/>
      <c r="H46" s="199"/>
      <c r="I46" s="199"/>
      <c r="J46" s="199"/>
      <c r="K46" s="49"/>
      <c r="L46" s="42"/>
      <c r="M46" s="62"/>
      <c r="N46" s="42"/>
      <c r="O46" s="201"/>
      <c r="P46" s="201"/>
      <c r="AE46" s="73"/>
      <c r="AF46" s="73"/>
      <c r="AG46" s="73"/>
      <c r="AI46" s="49"/>
      <c r="AJ46" s="49"/>
      <c r="AK46" s="202"/>
    </row>
    <row r="47" spans="1:38" ht="24" customHeight="1" thickBot="1" x14ac:dyDescent="0.25">
      <c r="A47" s="63"/>
      <c r="M47" s="62"/>
      <c r="N47" s="42"/>
      <c r="P47" s="20"/>
      <c r="AD47" s="72"/>
      <c r="AE47" s="73"/>
      <c r="AG47" s="73"/>
      <c r="AH47" s="72"/>
      <c r="AI47" s="72"/>
      <c r="AJ47" s="72"/>
      <c r="AK47" s="72"/>
      <c r="AL47" s="72"/>
    </row>
    <row r="48" spans="1:38" s="72" customFormat="1" ht="24" customHeight="1" x14ac:dyDescent="0.2">
      <c r="A48" s="63"/>
      <c r="E48" s="231"/>
      <c r="F48" s="228"/>
      <c r="G48" s="228"/>
      <c r="H48" s="228"/>
      <c r="I48" s="228"/>
      <c r="J48" s="228"/>
      <c r="K48" s="228"/>
      <c r="L48" s="228"/>
      <c r="M48" s="228"/>
      <c r="N48" s="213"/>
      <c r="O48" s="228"/>
      <c r="P48" s="229"/>
      <c r="AE48" s="73"/>
      <c r="AF48" s="73"/>
      <c r="AG48" s="73"/>
    </row>
    <row r="49" spans="1:16" ht="24" customHeight="1" x14ac:dyDescent="0.2">
      <c r="A49" s="63"/>
      <c r="E49" s="215" t="s">
        <v>25</v>
      </c>
      <c r="F49" s="47"/>
      <c r="G49" s="47"/>
      <c r="H49" s="47"/>
      <c r="I49" s="47"/>
      <c r="J49" s="47"/>
      <c r="K49" s="74">
        <f>SUM(M10,M17,M24,M31,M38,M41)</f>
        <v>0</v>
      </c>
      <c r="L49" s="16"/>
      <c r="M49" s="47" t="s">
        <v>46</v>
      </c>
      <c r="N49" s="47"/>
      <c r="O49" s="18">
        <f>Apr!O51</f>
        <v>0</v>
      </c>
      <c r="P49" s="216"/>
    </row>
    <row r="50" spans="1:16" ht="24" customHeight="1" x14ac:dyDescent="0.2">
      <c r="A50" s="63"/>
      <c r="E50" s="215" t="s">
        <v>36</v>
      </c>
      <c r="F50" s="47"/>
      <c r="G50" s="47"/>
      <c r="H50" s="47"/>
      <c r="I50" s="47"/>
      <c r="J50" s="47"/>
      <c r="K50" s="74">
        <f>Apr!$K$54</f>
        <v>0</v>
      </c>
      <c r="L50" s="89"/>
      <c r="M50" s="47" t="s">
        <v>45</v>
      </c>
      <c r="N50" s="47"/>
      <c r="O50" s="18">
        <f>SUM(COUNTIF(C10:C40,3))</f>
        <v>0</v>
      </c>
      <c r="P50" s="216"/>
    </row>
    <row r="51" spans="1:16" ht="24" customHeight="1" x14ac:dyDescent="0.2">
      <c r="A51" s="63"/>
      <c r="E51" s="215" t="s">
        <v>26</v>
      </c>
      <c r="F51" s="47"/>
      <c r="G51" s="47"/>
      <c r="H51" s="47"/>
      <c r="I51" s="47"/>
      <c r="J51" s="47"/>
      <c r="K51" s="74">
        <f>SUM(K49:K50)</f>
        <v>0</v>
      </c>
      <c r="L51" s="89"/>
      <c r="M51" s="47" t="s">
        <v>38</v>
      </c>
      <c r="N51" s="47"/>
      <c r="O51" s="18">
        <f>O49-O50</f>
        <v>0</v>
      </c>
      <c r="P51" s="217"/>
    </row>
    <row r="52" spans="1:16" ht="24" customHeight="1" x14ac:dyDescent="0.2">
      <c r="D52" s="47"/>
      <c r="E52" s="215" t="s">
        <v>27</v>
      </c>
      <c r="F52" s="47"/>
      <c r="G52" s="47"/>
      <c r="H52" s="47"/>
      <c r="I52" s="47"/>
      <c r="J52" s="47"/>
      <c r="K52" s="78">
        <f>SUM(N41,N38,N31,N24,N17,N10)</f>
        <v>0</v>
      </c>
      <c r="L52" s="89"/>
      <c r="M52" s="47"/>
      <c r="N52" s="47"/>
      <c r="O52" s="218"/>
      <c r="P52" s="217"/>
    </row>
    <row r="53" spans="1:16" ht="24" customHeight="1" thickBot="1" x14ac:dyDescent="0.25">
      <c r="D53" s="47"/>
      <c r="E53" s="215"/>
      <c r="F53" s="47"/>
      <c r="G53" s="47"/>
      <c r="H53" s="47"/>
      <c r="I53" s="47"/>
      <c r="J53" s="47"/>
      <c r="K53" s="79"/>
      <c r="L53" s="89"/>
      <c r="M53" s="47"/>
      <c r="N53" s="47"/>
      <c r="O53" s="218"/>
      <c r="P53" s="217"/>
    </row>
    <row r="54" spans="1:16" ht="24" customHeight="1" thickBot="1" x14ac:dyDescent="0.3">
      <c r="E54" s="215" t="s">
        <v>28</v>
      </c>
      <c r="F54" s="47"/>
      <c r="G54" s="47"/>
      <c r="H54" s="47"/>
      <c r="I54" s="47"/>
      <c r="J54" s="89"/>
      <c r="K54" s="80">
        <f>K51-K52</f>
        <v>0</v>
      </c>
      <c r="L54" s="89"/>
      <c r="M54" s="89"/>
      <c r="N54" s="47"/>
      <c r="O54" s="47"/>
      <c r="P54" s="217"/>
    </row>
    <row r="55" spans="1:16" ht="24" customHeight="1" thickBot="1" x14ac:dyDescent="0.25">
      <c r="E55" s="219"/>
      <c r="F55" s="220"/>
      <c r="G55" s="220"/>
      <c r="H55" s="220"/>
      <c r="I55" s="220"/>
      <c r="J55" s="220"/>
      <c r="K55" s="221"/>
      <c r="L55" s="220"/>
      <c r="M55" s="118"/>
      <c r="N55" s="220"/>
      <c r="O55" s="222"/>
      <c r="P55" s="223"/>
    </row>
    <row r="56" spans="1:16" ht="24" customHeight="1" x14ac:dyDescent="0.2">
      <c r="K56" s="16"/>
      <c r="N56" s="17"/>
      <c r="O56" s="20"/>
    </row>
    <row r="57" spans="1:16" ht="24" customHeight="1" x14ac:dyDescent="0.2">
      <c r="N57" s="17"/>
      <c r="O57" s="20"/>
    </row>
    <row r="58" spans="1:16" ht="24" customHeight="1" x14ac:dyDescent="0.2">
      <c r="C58" s="61"/>
      <c r="D58" s="61"/>
      <c r="E58" s="61"/>
      <c r="F58" s="61"/>
      <c r="K58" s="61"/>
      <c r="L58" s="61"/>
      <c r="N58" s="17"/>
      <c r="P58" s="20"/>
    </row>
    <row r="59" spans="1:16" x14ac:dyDescent="0.2">
      <c r="C59" s="17" t="s">
        <v>32</v>
      </c>
      <c r="F59" s="47"/>
      <c r="K59" s="17" t="s">
        <v>33</v>
      </c>
      <c r="N59" s="17"/>
      <c r="P59" s="20"/>
    </row>
    <row r="60" spans="1:16" x14ac:dyDescent="0.2">
      <c r="N60" s="17"/>
      <c r="P60" s="20"/>
    </row>
    <row r="61" spans="1:16" x14ac:dyDescent="0.2">
      <c r="N61" s="17"/>
      <c r="P61" s="20"/>
    </row>
  </sheetData>
  <sheetProtection algorithmName="SHA-512" hashValue="nZYjw6UszqfJdmUSedODS3xU5OcEEdnNSbf8ALTP2TgwUp4LKwglGWbI/j+o8j3WpWnoOWsZk8Wcq2aWjm2RGA==" saltValue="mHj9iBjWEZ87m0o8/nrnbQ==" spinCount="100000" sheet="1" selectLockedCells="1"/>
  <autoFilter ref="A8:AN47">
    <filterColumn colId="14" showButton="0"/>
    <filterColumn colId="29" showButton="0"/>
    <filterColumn colId="30" showButton="0"/>
    <filterColumn colId="31" showButton="0"/>
    <filterColumn colId="32" showButton="0"/>
  </autoFilter>
  <mergeCells count="36">
    <mergeCell ref="AD8:AH8"/>
    <mergeCell ref="A1:P1"/>
    <mergeCell ref="K3:L3"/>
    <mergeCell ref="M3:N3"/>
    <mergeCell ref="K4:L4"/>
    <mergeCell ref="O7:P8"/>
    <mergeCell ref="O16:P16"/>
    <mergeCell ref="O15:P15"/>
    <mergeCell ref="O23:P23"/>
    <mergeCell ref="O10:P10"/>
    <mergeCell ref="O11:P11"/>
    <mergeCell ref="O12:P12"/>
    <mergeCell ref="O13:P13"/>
    <mergeCell ref="O14:P14"/>
    <mergeCell ref="O29:P29"/>
    <mergeCell ref="O22:P22"/>
    <mergeCell ref="O30:P30"/>
    <mergeCell ref="O17:P17"/>
    <mergeCell ref="O18:P18"/>
    <mergeCell ref="O19:P19"/>
    <mergeCell ref="O20:P20"/>
    <mergeCell ref="O21:P21"/>
    <mergeCell ref="O24:P24"/>
    <mergeCell ref="O25:P25"/>
    <mergeCell ref="O26:P26"/>
    <mergeCell ref="O27:P27"/>
    <mergeCell ref="O28:P28"/>
    <mergeCell ref="O37:P37"/>
    <mergeCell ref="O39:P39"/>
    <mergeCell ref="O36:P36"/>
    <mergeCell ref="O31:P31"/>
    <mergeCell ref="O40:P40"/>
    <mergeCell ref="O32:P32"/>
    <mergeCell ref="O33:P33"/>
    <mergeCell ref="O34:P34"/>
    <mergeCell ref="O35:P35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Drop Down 2">
              <controlPr locked="0" defaultSize="0" autoLine="0" autoPict="0">
                <anchor moveWithCells="1">
                  <from>
                    <xdr:col>11</xdr:col>
                    <xdr:colOff>352425</xdr:colOff>
                    <xdr:row>3</xdr:row>
                    <xdr:rowOff>9525</xdr:rowOff>
                  </from>
                  <to>
                    <xdr:col>13</xdr:col>
                    <xdr:colOff>419100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Drop Down 3">
              <controlPr locked="0" defaultSize="0" autoLine="0" autoPict="0">
                <anchor moveWithCells="1">
                  <from>
                    <xdr:col>11</xdr:col>
                    <xdr:colOff>771525</xdr:colOff>
                    <xdr:row>8</xdr:row>
                    <xdr:rowOff>0</xdr:rowOff>
                  </from>
                  <to>
                    <xdr:col>13</xdr:col>
                    <xdr:colOff>581025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Drop Down 4">
              <controlPr locked="0" defaultSize="0" autoLine="0" autoPict="0">
                <anchor moveWithCells="1">
                  <from>
                    <xdr:col>12</xdr:col>
                    <xdr:colOff>28575</xdr:colOff>
                    <xdr:row>9</xdr:row>
                    <xdr:rowOff>409575</xdr:rowOff>
                  </from>
                  <to>
                    <xdr:col>13</xdr:col>
                    <xdr:colOff>619125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Drop Down 5">
              <controlPr locked="0" defaultSize="0" autoLine="0" autoPict="0">
                <anchor moveWithCells="1">
                  <from>
                    <xdr:col>12</xdr:col>
                    <xdr:colOff>19050</xdr:colOff>
                    <xdr:row>17</xdr:row>
                    <xdr:rowOff>9525</xdr:rowOff>
                  </from>
                  <to>
                    <xdr:col>13</xdr:col>
                    <xdr:colOff>609600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Drop Down 6">
              <controlPr locked="0" defaultSize="0" autoLine="0" autoPict="0">
                <anchor moveWithCells="1">
                  <from>
                    <xdr:col>12</xdr:col>
                    <xdr:colOff>28575</xdr:colOff>
                    <xdr:row>24</xdr:row>
                    <xdr:rowOff>19050</xdr:rowOff>
                  </from>
                  <to>
                    <xdr:col>14</xdr:col>
                    <xdr:colOff>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Drop Down 7">
              <controlPr locked="0" defaultSize="0" autoLine="0" autoPict="0">
                <anchor moveWithCells="1">
                  <from>
                    <xdr:col>12</xdr:col>
                    <xdr:colOff>9525</xdr:colOff>
                    <xdr:row>31</xdr:row>
                    <xdr:rowOff>28575</xdr:rowOff>
                  </from>
                  <to>
                    <xdr:col>13</xdr:col>
                    <xdr:colOff>600075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Drop Down 8">
              <controlPr locked="0" defaultSize="0" autoLine="0" autoPict="0">
                <anchor moveWithCells="1">
                  <from>
                    <xdr:col>12</xdr:col>
                    <xdr:colOff>19050</xdr:colOff>
                    <xdr:row>38</xdr:row>
                    <xdr:rowOff>19050</xdr:rowOff>
                  </from>
                  <to>
                    <xdr:col>13</xdr:col>
                    <xdr:colOff>609600</xdr:colOff>
                    <xdr:row>38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theme="6" tint="-0.249977111117893"/>
    <pageSetUpPr fitToPage="1"/>
  </sheetPr>
  <dimension ref="A1:AV63"/>
  <sheetViews>
    <sheetView showGridLines="0" zoomScale="115" zoomScaleNormal="115" workbookViewId="0">
      <selection activeCell="E35" sqref="E35:F38"/>
    </sheetView>
  </sheetViews>
  <sheetFormatPr baseColWidth="10" defaultColWidth="11.42578125" defaultRowHeight="15" x14ac:dyDescent="0.2"/>
  <cols>
    <col min="1" max="1" width="7.7109375" style="17" customWidth="1"/>
    <col min="2" max="2" width="4.42578125" style="17" customWidth="1"/>
    <col min="3" max="3" width="6" style="17" customWidth="1"/>
    <col min="4" max="4" width="17.42578125" style="17" bestFit="1" customWidth="1"/>
    <col min="5" max="10" width="9.28515625" style="17" customWidth="1"/>
    <col min="11" max="12" width="11.5703125" style="17" customWidth="1"/>
    <col min="13" max="13" width="9.28515625" style="17" customWidth="1"/>
    <col min="14" max="14" width="10.140625" style="19" customWidth="1"/>
    <col min="15" max="16" width="11.42578125" style="17"/>
    <col min="17" max="29" width="11.42578125" style="17" hidden="1" customWidth="1"/>
    <col min="30" max="30" width="2.5703125" style="17" hidden="1" customWidth="1"/>
    <col min="31" max="32" width="2.5703125" style="67" hidden="1" customWidth="1"/>
    <col min="33" max="33" width="5.28515625" style="67" hidden="1" customWidth="1"/>
    <col min="34" max="34" width="2.5703125" style="17" hidden="1" customWidth="1"/>
    <col min="35" max="35" width="12" style="17" hidden="1" customWidth="1"/>
    <col min="36" max="36" width="8.140625" style="17" hidden="1" customWidth="1"/>
    <col min="37" max="37" width="8.28515625" style="17" hidden="1" customWidth="1"/>
    <col min="38" max="38" width="15.7109375" style="17" hidden="1" customWidth="1"/>
    <col min="39" max="48" width="11.42578125" style="17" hidden="1" customWidth="1"/>
    <col min="49" max="52" width="11.42578125" style="17" customWidth="1"/>
    <col min="53" max="16384" width="11.42578125" style="17"/>
  </cols>
  <sheetData>
    <row r="1" spans="1:38" ht="25.5" x14ac:dyDescent="0.35">
      <c r="A1" s="345" t="s">
        <v>13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7"/>
      <c r="AL1" s="17">
        <f>IF(($C$14=6)*AND($AK$14&gt;$L$14),$AK$14,$L$14)</f>
        <v>0</v>
      </c>
    </row>
    <row r="2" spans="1:38" ht="36" customHeight="1" x14ac:dyDescent="0.2"/>
    <row r="3" spans="1:38" ht="18.75" customHeight="1" x14ac:dyDescent="0.25">
      <c r="A3" s="83">
        <f>Person!$G$2</f>
        <v>0</v>
      </c>
      <c r="B3" s="54"/>
      <c r="C3" s="54"/>
      <c r="D3" s="54"/>
      <c r="E3" s="54"/>
      <c r="F3" s="55"/>
      <c r="K3" s="348" t="s">
        <v>58</v>
      </c>
      <c r="L3" s="348"/>
      <c r="M3" s="314">
        <f>IF(M4=1,Person!G14, IF(M4=2,Person!O14,IF(M4=3,Person!W14,IF(M4=4,Person!AE14,"FALSCH"))))</f>
        <v>0</v>
      </c>
      <c r="N3" s="314"/>
    </row>
    <row r="4" spans="1:38" ht="18.75" customHeight="1" x14ac:dyDescent="0.25">
      <c r="A4" s="84">
        <f>Person!$G$3</f>
        <v>0</v>
      </c>
      <c r="B4" s="56"/>
      <c r="C4" s="56"/>
      <c r="D4" s="56"/>
      <c r="E4" s="56"/>
      <c r="F4" s="57"/>
      <c r="K4" s="348" t="s">
        <v>59</v>
      </c>
      <c r="L4" s="348"/>
      <c r="M4" s="53">
        <v>1</v>
      </c>
      <c r="N4" s="68"/>
      <c r="AL4" s="17">
        <f>IF($C$14=6+AND($AK$14&lt;$L$14),$AK$14,$L$14)</f>
        <v>0</v>
      </c>
    </row>
    <row r="5" spans="1:38" s="60" customFormat="1" ht="39" customHeight="1" x14ac:dyDescent="0.4">
      <c r="A5" s="59">
        <v>44713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AE5" s="70"/>
      <c r="AF5" s="70"/>
      <c r="AG5" s="70"/>
      <c r="AL5" s="17"/>
    </row>
    <row r="6" spans="1:38" ht="21" customHeight="1" x14ac:dyDescent="0.2">
      <c r="A6" s="61"/>
      <c r="B6" s="61"/>
      <c r="C6" s="61"/>
      <c r="N6" s="17"/>
      <c r="AL6" s="17">
        <f>IF(AND($C$14=6,$AK$14&gt;$L$14),$AK$14,$L$14)</f>
        <v>0</v>
      </c>
    </row>
    <row r="7" spans="1:38" ht="24" customHeight="1" x14ac:dyDescent="0.25">
      <c r="A7" s="22" t="s">
        <v>14</v>
      </c>
      <c r="B7" s="23"/>
      <c r="C7" s="24" t="s">
        <v>15</v>
      </c>
      <c r="D7" s="25" t="s">
        <v>52</v>
      </c>
      <c r="E7" s="26" t="s">
        <v>16</v>
      </c>
      <c r="F7" s="26"/>
      <c r="G7" s="27" t="s">
        <v>17</v>
      </c>
      <c r="H7" s="26"/>
      <c r="I7" s="27" t="s">
        <v>18</v>
      </c>
      <c r="J7" s="28"/>
      <c r="K7" s="29" t="s">
        <v>14</v>
      </c>
      <c r="L7" s="30" t="s">
        <v>14</v>
      </c>
      <c r="M7" s="31" t="s">
        <v>19</v>
      </c>
      <c r="N7" s="31" t="s">
        <v>19</v>
      </c>
      <c r="O7" s="334" t="s">
        <v>72</v>
      </c>
      <c r="P7" s="335"/>
    </row>
    <row r="8" spans="1:38" ht="24" customHeight="1" x14ac:dyDescent="0.25">
      <c r="A8" s="32"/>
      <c r="B8" s="33"/>
      <c r="C8" s="34" t="s">
        <v>20</v>
      </c>
      <c r="D8" s="35" t="s">
        <v>51</v>
      </c>
      <c r="E8" s="36" t="s">
        <v>21</v>
      </c>
      <c r="F8" s="37" t="s">
        <v>22</v>
      </c>
      <c r="G8" s="37" t="s">
        <v>21</v>
      </c>
      <c r="H8" s="37" t="s">
        <v>22</v>
      </c>
      <c r="I8" s="37" t="s">
        <v>21</v>
      </c>
      <c r="J8" s="35" t="s">
        <v>22</v>
      </c>
      <c r="K8" s="36" t="s">
        <v>23</v>
      </c>
      <c r="L8" s="38" t="s">
        <v>24</v>
      </c>
      <c r="M8" s="39" t="s">
        <v>23</v>
      </c>
      <c r="N8" s="39" t="s">
        <v>24</v>
      </c>
      <c r="O8" s="340"/>
      <c r="P8" s="341"/>
      <c r="AD8" s="342" t="s">
        <v>68</v>
      </c>
      <c r="AE8" s="343"/>
      <c r="AF8" s="343"/>
      <c r="AG8" s="343"/>
      <c r="AH8" s="344"/>
      <c r="AI8" s="17" t="s">
        <v>16</v>
      </c>
      <c r="AJ8" s="17" t="s">
        <v>69</v>
      </c>
      <c r="AK8" s="17" t="s">
        <v>70</v>
      </c>
      <c r="AL8" s="17" t="s">
        <v>71</v>
      </c>
    </row>
    <row r="9" spans="1:38" ht="24" customHeight="1" x14ac:dyDescent="0.2">
      <c r="A9" s="13">
        <f>Kalender!B156</f>
        <v>44713</v>
      </c>
      <c r="B9" s="194" t="str">
        <f>Kalender!C156</f>
        <v>Mi</v>
      </c>
      <c r="C9" s="3">
        <v>1</v>
      </c>
      <c r="D9" s="14" t="str">
        <f t="shared" ref="D9:D20" si="0">IF(C9=0,"arbeitsfreier Tag",IF(C9=1,"AZ",IF(C9=2,"gesetzl. Feiertag",IF(C9=3,"Tarifurlaub",IF(C9=4,"Sonderurlaub",IF(C9=5,"krank (Arbeitsunfähigkeit)",IF(C9=6,"Aus-/Weiterbildung/Dienstreise","Zeitausgleich")))))))</f>
        <v>AZ</v>
      </c>
      <c r="E9" s="278"/>
      <c r="F9" s="278"/>
      <c r="G9" s="5"/>
      <c r="H9" s="5"/>
      <c r="I9" s="5"/>
      <c r="J9" s="11"/>
      <c r="K9" s="40">
        <f t="shared" ref="K9:K38" si="1">IF(C9=0,AK9,IF(C9=1,AK9,IF(C9=2,L9,IF(C9=3,L9,IF(C9=4,L9,IF(C9=5,L9,IF(C9=6,AL9,IF(C9=7,0,"falsch"))))))))</f>
        <v>0</v>
      </c>
      <c r="L9" s="41">
        <f t="shared" ref="L9:L20" si="2">SUM(AH9)</f>
        <v>0</v>
      </c>
      <c r="M9" s="52">
        <v>5</v>
      </c>
      <c r="N9" s="273"/>
      <c r="O9" s="338"/>
      <c r="P9" s="339"/>
      <c r="AC9" s="17" t="str">
        <f>B9</f>
        <v>Mi</v>
      </c>
      <c r="AD9" s="17">
        <f t="shared" ref="AD9:AD38" si="3">SUM($M$4)</f>
        <v>1</v>
      </c>
      <c r="AE9" s="67">
        <f>SUM($M$9)</f>
        <v>5</v>
      </c>
      <c r="AF9" s="67">
        <f>VLOOKUP(AC9,Varianten_Kombi!L:M,2,0)</f>
        <v>3</v>
      </c>
      <c r="AG9" s="67" t="str">
        <f t="shared" ref="AG9:AG34" si="4">CONCATENATE(AD9,AE9,AF9)</f>
        <v>153</v>
      </c>
      <c r="AH9" s="17">
        <f>VLOOKUP(AG9,Varianten_Kombi!$E$4:$G$143,3)</f>
        <v>0</v>
      </c>
      <c r="AI9" s="49">
        <f t="shared" ref="AI9:AI38" si="5">(F9-E9)*24</f>
        <v>0</v>
      </c>
      <c r="AJ9" s="49">
        <f t="shared" ref="AJ9:AJ38" si="6">((H9-G9)+(J9-I9))*24</f>
        <v>0</v>
      </c>
      <c r="AK9" s="139">
        <f t="shared" ref="AK9:AK34" si="7">IF(AI9&gt;9.5,IF(AJ9&gt;0.75,(AI9-AJ9),(AI9-0.75)),IF(AI9&gt;6,IF(AJ9&gt;0.5,(AI9-AJ9),(AI9-0.5)),IF(AI9&lt;=6,(AI9-AJ9))))</f>
        <v>0</v>
      </c>
      <c r="AL9" s="17">
        <f t="shared" ref="AL9:AL38" si="8">IF((C9=6)*AND(AK9&gt;L9),AK9,L9)</f>
        <v>0</v>
      </c>
    </row>
    <row r="10" spans="1:38" ht="24" customHeight="1" x14ac:dyDescent="0.2">
      <c r="A10" s="13">
        <f>Kalender!B157</f>
        <v>44714</v>
      </c>
      <c r="B10" s="194" t="str">
        <f>Kalender!C157</f>
        <v>Do</v>
      </c>
      <c r="C10" s="3">
        <v>1</v>
      </c>
      <c r="D10" s="14" t="str">
        <f t="shared" si="0"/>
        <v>AZ</v>
      </c>
      <c r="E10" s="278"/>
      <c r="F10" s="278"/>
      <c r="G10" s="5"/>
      <c r="H10" s="5"/>
      <c r="I10" s="5"/>
      <c r="J10" s="11"/>
      <c r="K10" s="40">
        <f t="shared" si="1"/>
        <v>0</v>
      </c>
      <c r="L10" s="41">
        <f t="shared" si="2"/>
        <v>0</v>
      </c>
      <c r="M10" s="52"/>
      <c r="N10" s="273"/>
      <c r="O10" s="331"/>
      <c r="P10" s="332"/>
      <c r="AC10" s="17" t="str">
        <f t="shared" ref="AC10:AC38" si="9">B10</f>
        <v>Do</v>
      </c>
      <c r="AD10" s="17">
        <f t="shared" si="3"/>
        <v>1</v>
      </c>
      <c r="AE10" s="67">
        <f t="shared" ref="AE10:AE13" si="10">SUM($M$9)</f>
        <v>5</v>
      </c>
      <c r="AF10" s="67">
        <f>VLOOKUP(AC10,Varianten_Kombi!L:M,2,0)</f>
        <v>4</v>
      </c>
      <c r="AG10" s="67" t="str">
        <f t="shared" si="4"/>
        <v>154</v>
      </c>
      <c r="AH10" s="17">
        <f>VLOOKUP(AG10,Varianten_Kombi!$E$4:$G$143,3)</f>
        <v>0</v>
      </c>
      <c r="AI10" s="49">
        <f t="shared" si="5"/>
        <v>0</v>
      </c>
      <c r="AJ10" s="49">
        <f t="shared" si="6"/>
        <v>0</v>
      </c>
      <c r="AK10" s="139">
        <f t="shared" si="7"/>
        <v>0</v>
      </c>
      <c r="AL10" s="17">
        <f t="shared" si="8"/>
        <v>0</v>
      </c>
    </row>
    <row r="11" spans="1:38" ht="24" customHeight="1" x14ac:dyDescent="0.2">
      <c r="A11" s="13">
        <f>Kalender!B158</f>
        <v>44715</v>
      </c>
      <c r="B11" s="194" t="str">
        <f>Kalender!C158</f>
        <v>Fr</v>
      </c>
      <c r="C11" s="3">
        <v>1</v>
      </c>
      <c r="D11" s="14" t="str">
        <f t="shared" si="0"/>
        <v>AZ</v>
      </c>
      <c r="E11" s="278"/>
      <c r="F11" s="278"/>
      <c r="G11" s="5"/>
      <c r="H11" s="5"/>
      <c r="I11" s="5"/>
      <c r="J11" s="11"/>
      <c r="K11" s="40">
        <f t="shared" si="1"/>
        <v>0</v>
      </c>
      <c r="L11" s="41">
        <f t="shared" si="2"/>
        <v>0</v>
      </c>
      <c r="M11" s="16"/>
      <c r="N11" s="17"/>
      <c r="O11" s="331"/>
      <c r="P11" s="332"/>
      <c r="AC11" s="17" t="str">
        <f t="shared" si="9"/>
        <v>Fr</v>
      </c>
      <c r="AD11" s="17">
        <f t="shared" si="3"/>
        <v>1</v>
      </c>
      <c r="AE11" s="67">
        <f t="shared" si="10"/>
        <v>5</v>
      </c>
      <c r="AF11" s="67">
        <f>VLOOKUP(AC11,Varianten_Kombi!L:M,2,0)</f>
        <v>5</v>
      </c>
      <c r="AG11" s="67" t="str">
        <f t="shared" si="4"/>
        <v>155</v>
      </c>
      <c r="AH11" s="17">
        <f>VLOOKUP(AG11,Varianten_Kombi!$E$4:$G$143,3)</f>
        <v>0</v>
      </c>
      <c r="AI11" s="49">
        <f t="shared" si="5"/>
        <v>0</v>
      </c>
      <c r="AJ11" s="49">
        <f t="shared" si="6"/>
        <v>0</v>
      </c>
      <c r="AK11" s="139">
        <f t="shared" si="7"/>
        <v>0</v>
      </c>
      <c r="AL11" s="17">
        <f t="shared" si="8"/>
        <v>0</v>
      </c>
    </row>
    <row r="12" spans="1:38" ht="24" customHeight="1" x14ac:dyDescent="0.2">
      <c r="A12" s="13">
        <f>Kalender!B159</f>
        <v>44716</v>
      </c>
      <c r="B12" s="194" t="str">
        <f>Kalender!C159</f>
        <v>Sa</v>
      </c>
      <c r="C12" s="184">
        <v>0</v>
      </c>
      <c r="D12" s="15" t="str">
        <f t="shared" si="0"/>
        <v>arbeitsfreier Tag</v>
      </c>
      <c r="E12" s="8"/>
      <c r="F12" s="7"/>
      <c r="G12" s="7"/>
      <c r="H12" s="7"/>
      <c r="I12" s="7"/>
      <c r="J12" s="183"/>
      <c r="K12" s="50">
        <f t="shared" si="1"/>
        <v>0</v>
      </c>
      <c r="L12" s="48">
        <f t="shared" si="2"/>
        <v>0</v>
      </c>
      <c r="M12" s="16"/>
      <c r="N12" s="17"/>
      <c r="O12" s="331"/>
      <c r="P12" s="332"/>
      <c r="AC12" s="17" t="str">
        <f t="shared" si="9"/>
        <v>Sa</v>
      </c>
      <c r="AD12" s="17">
        <f t="shared" si="3"/>
        <v>1</v>
      </c>
      <c r="AE12" s="67">
        <f t="shared" si="10"/>
        <v>5</v>
      </c>
      <c r="AF12" s="67">
        <f>VLOOKUP(AC12,Varianten_Kombi!L:M,2,0)</f>
        <v>6</v>
      </c>
      <c r="AG12" s="67" t="str">
        <f t="shared" si="4"/>
        <v>156</v>
      </c>
      <c r="AH12" s="17">
        <f>VLOOKUP(AG12,Varianten_Kombi!$E$4:$G$143,3)</f>
        <v>0</v>
      </c>
      <c r="AI12" s="49">
        <f t="shared" si="5"/>
        <v>0</v>
      </c>
      <c r="AJ12" s="49">
        <f t="shared" si="6"/>
        <v>0</v>
      </c>
      <c r="AK12" s="139">
        <f t="shared" si="7"/>
        <v>0</v>
      </c>
      <c r="AL12" s="17">
        <f t="shared" si="8"/>
        <v>0</v>
      </c>
    </row>
    <row r="13" spans="1:38" ht="24" customHeight="1" x14ac:dyDescent="0.2">
      <c r="A13" s="13">
        <f>Kalender!B160</f>
        <v>44717</v>
      </c>
      <c r="B13" s="194" t="str">
        <f>Kalender!C160</f>
        <v>So</v>
      </c>
      <c r="C13" s="205">
        <v>2</v>
      </c>
      <c r="D13" s="206" t="str">
        <f t="shared" si="0"/>
        <v>gesetzl. Feiertag</v>
      </c>
      <c r="E13" s="207"/>
      <c r="F13" s="208"/>
      <c r="G13" s="208"/>
      <c r="H13" s="208"/>
      <c r="I13" s="208"/>
      <c r="J13" s="209"/>
      <c r="K13" s="210">
        <f t="shared" si="1"/>
        <v>0</v>
      </c>
      <c r="L13" s="211">
        <f t="shared" si="2"/>
        <v>0</v>
      </c>
      <c r="M13" s="46">
        <f>SUM(K9:K13)</f>
        <v>0</v>
      </c>
      <c r="N13" s="169">
        <f>SUM(L9:L13)</f>
        <v>0</v>
      </c>
      <c r="O13" s="331"/>
      <c r="P13" s="332"/>
      <c r="AC13" s="17" t="str">
        <f t="shared" si="9"/>
        <v>So</v>
      </c>
      <c r="AD13" s="17">
        <f t="shared" si="3"/>
        <v>1</v>
      </c>
      <c r="AE13" s="67">
        <f t="shared" si="10"/>
        <v>5</v>
      </c>
      <c r="AF13" s="67">
        <f>VLOOKUP(AC13,Varianten_Kombi!L:M,2,0)</f>
        <v>7</v>
      </c>
      <c r="AG13" s="67" t="str">
        <f t="shared" si="4"/>
        <v>157</v>
      </c>
      <c r="AH13" s="17">
        <f>VLOOKUP(AG13,Varianten_Kombi!$E$4:$G$143,3)</f>
        <v>0</v>
      </c>
      <c r="AI13" s="49">
        <f t="shared" si="5"/>
        <v>0</v>
      </c>
      <c r="AJ13" s="49">
        <f t="shared" si="6"/>
        <v>0</v>
      </c>
      <c r="AK13" s="139">
        <f t="shared" si="7"/>
        <v>0</v>
      </c>
      <c r="AL13" s="17">
        <f t="shared" si="8"/>
        <v>0</v>
      </c>
    </row>
    <row r="14" spans="1:38" ht="23.25" customHeight="1" x14ac:dyDescent="0.2">
      <c r="A14" s="13">
        <f>Kalender!B161</f>
        <v>44718</v>
      </c>
      <c r="B14" s="194" t="str">
        <f>Kalender!C161</f>
        <v>Mo</v>
      </c>
      <c r="C14" s="205">
        <v>2</v>
      </c>
      <c r="D14" s="206" t="str">
        <f t="shared" si="0"/>
        <v>gesetzl. Feiertag</v>
      </c>
      <c r="E14" s="207"/>
      <c r="F14" s="208"/>
      <c r="G14" s="208"/>
      <c r="H14" s="208"/>
      <c r="I14" s="208"/>
      <c r="J14" s="209"/>
      <c r="K14" s="210">
        <f t="shared" si="1"/>
        <v>0</v>
      </c>
      <c r="L14" s="211">
        <f t="shared" si="2"/>
        <v>0</v>
      </c>
      <c r="M14" s="52">
        <v>1</v>
      </c>
      <c r="N14" s="273"/>
      <c r="O14" s="331"/>
      <c r="P14" s="332"/>
      <c r="AC14" s="17" t="str">
        <f t="shared" si="9"/>
        <v>Mo</v>
      </c>
      <c r="AD14" s="17">
        <f>SUM($M$4)</f>
        <v>1</v>
      </c>
      <c r="AE14" s="67">
        <f>SUM($M$14)</f>
        <v>1</v>
      </c>
      <c r="AF14" s="67">
        <f>VLOOKUP(AC14,Varianten_Kombi!L:M,2,0)</f>
        <v>1</v>
      </c>
      <c r="AG14" s="67" t="str">
        <f t="shared" si="4"/>
        <v>111</v>
      </c>
      <c r="AH14" s="17">
        <f>VLOOKUP(AG14,Varianten_Kombi!$E$4:$G$143,3)</f>
        <v>0</v>
      </c>
      <c r="AI14" s="49">
        <f t="shared" si="5"/>
        <v>0</v>
      </c>
      <c r="AJ14" s="49">
        <f t="shared" si="6"/>
        <v>0</v>
      </c>
      <c r="AK14" s="139">
        <f t="shared" si="7"/>
        <v>0</v>
      </c>
      <c r="AL14" s="17">
        <f t="shared" si="8"/>
        <v>0</v>
      </c>
    </row>
    <row r="15" spans="1:38" ht="24" customHeight="1" x14ac:dyDescent="0.2">
      <c r="A15" s="13">
        <f>Kalender!B162</f>
        <v>44719</v>
      </c>
      <c r="B15" s="194" t="str">
        <f>Kalender!C162</f>
        <v>Di</v>
      </c>
      <c r="C15" s="3">
        <v>1</v>
      </c>
      <c r="D15" s="14" t="str">
        <f t="shared" si="0"/>
        <v>AZ</v>
      </c>
      <c r="E15" s="278"/>
      <c r="F15" s="278"/>
      <c r="G15" s="5"/>
      <c r="H15" s="5"/>
      <c r="I15" s="5"/>
      <c r="J15" s="11"/>
      <c r="K15" s="40">
        <f t="shared" si="1"/>
        <v>0</v>
      </c>
      <c r="L15" s="41">
        <f t="shared" si="2"/>
        <v>0</v>
      </c>
      <c r="M15" s="288"/>
      <c r="N15" s="242"/>
      <c r="O15" s="331"/>
      <c r="P15" s="332"/>
      <c r="AC15" s="17" t="str">
        <f t="shared" si="9"/>
        <v>Di</v>
      </c>
      <c r="AD15" s="17">
        <f t="shared" si="3"/>
        <v>1</v>
      </c>
      <c r="AE15" s="67">
        <f>SUM($M$14)</f>
        <v>1</v>
      </c>
      <c r="AF15" s="67">
        <f>VLOOKUP(AC15,Varianten_Kombi!L:M,2,0)</f>
        <v>2</v>
      </c>
      <c r="AG15" s="67" t="str">
        <f t="shared" si="4"/>
        <v>112</v>
      </c>
      <c r="AH15" s="17">
        <f>VLOOKUP(AG15,Varianten_Kombi!$E$4:$G$143,3)</f>
        <v>0</v>
      </c>
      <c r="AI15" s="49">
        <f t="shared" si="5"/>
        <v>0</v>
      </c>
      <c r="AJ15" s="49">
        <f t="shared" si="6"/>
        <v>0</v>
      </c>
      <c r="AK15" s="139">
        <f t="shared" si="7"/>
        <v>0</v>
      </c>
      <c r="AL15" s="17">
        <f t="shared" si="8"/>
        <v>0</v>
      </c>
    </row>
    <row r="16" spans="1:38" ht="24" customHeight="1" x14ac:dyDescent="0.2">
      <c r="A16" s="13">
        <f>Kalender!B163</f>
        <v>44720</v>
      </c>
      <c r="B16" s="194" t="str">
        <f>Kalender!C163</f>
        <v>Mi</v>
      </c>
      <c r="C16" s="3">
        <v>1</v>
      </c>
      <c r="D16" s="14" t="str">
        <f t="shared" si="0"/>
        <v>AZ</v>
      </c>
      <c r="E16" s="278"/>
      <c r="F16" s="278"/>
      <c r="G16" s="5"/>
      <c r="H16" s="5"/>
      <c r="I16" s="5"/>
      <c r="J16" s="11"/>
      <c r="K16" s="40">
        <f t="shared" si="1"/>
        <v>0</v>
      </c>
      <c r="L16" s="41">
        <f t="shared" si="2"/>
        <v>0</v>
      </c>
      <c r="M16" s="140"/>
      <c r="N16" s="42"/>
      <c r="O16" s="331"/>
      <c r="P16" s="332"/>
      <c r="AC16" s="17" t="str">
        <f t="shared" si="9"/>
        <v>Mi</v>
      </c>
      <c r="AD16" s="17">
        <f t="shared" si="3"/>
        <v>1</v>
      </c>
      <c r="AE16" s="67">
        <f t="shared" ref="AE16:AE20" si="11">SUM($M$14)</f>
        <v>1</v>
      </c>
      <c r="AF16" s="67">
        <f>VLOOKUP(AC16,Varianten_Kombi!L:M,2,0)</f>
        <v>3</v>
      </c>
      <c r="AG16" s="67" t="str">
        <f t="shared" si="4"/>
        <v>113</v>
      </c>
      <c r="AH16" s="17">
        <f>VLOOKUP(AG16,Varianten_Kombi!$E$4:$G$143,3)</f>
        <v>0</v>
      </c>
      <c r="AI16" s="49">
        <f t="shared" si="5"/>
        <v>0</v>
      </c>
      <c r="AJ16" s="49">
        <f t="shared" si="6"/>
        <v>0</v>
      </c>
      <c r="AK16" s="139">
        <f t="shared" si="7"/>
        <v>0</v>
      </c>
      <c r="AL16" s="17">
        <f t="shared" si="8"/>
        <v>0</v>
      </c>
    </row>
    <row r="17" spans="1:38" ht="24" customHeight="1" x14ac:dyDescent="0.2">
      <c r="A17" s="13">
        <f>Kalender!B164</f>
        <v>44721</v>
      </c>
      <c r="B17" s="194" t="str">
        <f>Kalender!C164</f>
        <v>Do</v>
      </c>
      <c r="C17" s="3">
        <v>1</v>
      </c>
      <c r="D17" s="14" t="str">
        <f t="shared" si="0"/>
        <v>AZ</v>
      </c>
      <c r="E17" s="278"/>
      <c r="F17" s="278"/>
      <c r="G17" s="5"/>
      <c r="H17" s="5"/>
      <c r="I17" s="5"/>
      <c r="J17" s="11"/>
      <c r="K17" s="40">
        <f t="shared" si="1"/>
        <v>0</v>
      </c>
      <c r="L17" s="41">
        <f t="shared" si="2"/>
        <v>0</v>
      </c>
      <c r="O17" s="331"/>
      <c r="P17" s="332"/>
      <c r="AC17" s="17" t="str">
        <f t="shared" si="9"/>
        <v>Do</v>
      </c>
      <c r="AD17" s="17">
        <f t="shared" si="3"/>
        <v>1</v>
      </c>
      <c r="AE17" s="67">
        <f t="shared" si="11"/>
        <v>1</v>
      </c>
      <c r="AF17" s="67">
        <f>VLOOKUP(AC17,Varianten_Kombi!L:M,2,0)</f>
        <v>4</v>
      </c>
      <c r="AG17" s="67" t="str">
        <f t="shared" si="4"/>
        <v>114</v>
      </c>
      <c r="AH17" s="17">
        <f>VLOOKUP(AG17,Varianten_Kombi!$E$4:$G$143,3)</f>
        <v>0</v>
      </c>
      <c r="AI17" s="49">
        <f t="shared" si="5"/>
        <v>0</v>
      </c>
      <c r="AJ17" s="49">
        <f t="shared" si="6"/>
        <v>0</v>
      </c>
      <c r="AK17" s="139">
        <f t="shared" si="7"/>
        <v>0</v>
      </c>
      <c r="AL17" s="17">
        <f t="shared" si="8"/>
        <v>0</v>
      </c>
    </row>
    <row r="18" spans="1:38" ht="24" customHeight="1" x14ac:dyDescent="0.2">
      <c r="A18" s="13">
        <f>Kalender!B165</f>
        <v>44722</v>
      </c>
      <c r="B18" s="194" t="str">
        <f>Kalender!C165</f>
        <v>Fr</v>
      </c>
      <c r="C18" s="3">
        <v>1</v>
      </c>
      <c r="D18" s="14" t="str">
        <f t="shared" si="0"/>
        <v>AZ</v>
      </c>
      <c r="E18" s="278"/>
      <c r="F18" s="278"/>
      <c r="G18" s="5"/>
      <c r="H18" s="5"/>
      <c r="I18" s="5"/>
      <c r="J18" s="11"/>
      <c r="K18" s="40">
        <f t="shared" si="1"/>
        <v>0</v>
      </c>
      <c r="L18" s="41">
        <f t="shared" si="2"/>
        <v>0</v>
      </c>
      <c r="O18" s="331"/>
      <c r="P18" s="332"/>
      <c r="AC18" s="17" t="str">
        <f t="shared" si="9"/>
        <v>Fr</v>
      </c>
      <c r="AD18" s="17">
        <f t="shared" si="3"/>
        <v>1</v>
      </c>
      <c r="AE18" s="67">
        <f t="shared" si="11"/>
        <v>1</v>
      </c>
      <c r="AF18" s="67">
        <f>VLOOKUP(AC18,Varianten_Kombi!L:M,2,0)</f>
        <v>5</v>
      </c>
      <c r="AG18" s="67" t="str">
        <f t="shared" si="4"/>
        <v>115</v>
      </c>
      <c r="AH18" s="17">
        <f>VLOOKUP(AG18,Varianten_Kombi!$E$4:$G$143,3)</f>
        <v>0</v>
      </c>
      <c r="AI18" s="49">
        <f t="shared" si="5"/>
        <v>0</v>
      </c>
      <c r="AJ18" s="49">
        <f t="shared" si="6"/>
        <v>0</v>
      </c>
      <c r="AK18" s="139">
        <f t="shared" si="7"/>
        <v>0</v>
      </c>
      <c r="AL18" s="17">
        <f t="shared" si="8"/>
        <v>0</v>
      </c>
    </row>
    <row r="19" spans="1:38" ht="24" customHeight="1" x14ac:dyDescent="0.2">
      <c r="A19" s="13">
        <f>Kalender!B166</f>
        <v>44723</v>
      </c>
      <c r="B19" s="194" t="str">
        <f>Kalender!C166</f>
        <v>Sa</v>
      </c>
      <c r="C19" s="184">
        <v>0</v>
      </c>
      <c r="D19" s="15" t="str">
        <f t="shared" si="0"/>
        <v>arbeitsfreier Tag</v>
      </c>
      <c r="E19" s="8"/>
      <c r="F19" s="7"/>
      <c r="G19" s="7"/>
      <c r="H19" s="7"/>
      <c r="I19" s="7"/>
      <c r="J19" s="183"/>
      <c r="K19" s="50">
        <f t="shared" si="1"/>
        <v>0</v>
      </c>
      <c r="L19" s="48">
        <f t="shared" si="2"/>
        <v>0</v>
      </c>
      <c r="O19" s="331"/>
      <c r="P19" s="332"/>
      <c r="AC19" s="17" t="str">
        <f t="shared" si="9"/>
        <v>Sa</v>
      </c>
      <c r="AD19" s="17">
        <f t="shared" si="3"/>
        <v>1</v>
      </c>
      <c r="AE19" s="67">
        <f t="shared" si="11"/>
        <v>1</v>
      </c>
      <c r="AF19" s="67">
        <f>VLOOKUP(AC19,Varianten_Kombi!L:M,2,0)</f>
        <v>6</v>
      </c>
      <c r="AG19" s="67" t="str">
        <f t="shared" si="4"/>
        <v>116</v>
      </c>
      <c r="AH19" s="17">
        <f>VLOOKUP(AG19,Varianten_Kombi!$E$4:$G$143,3)</f>
        <v>0</v>
      </c>
      <c r="AI19" s="49">
        <f t="shared" si="5"/>
        <v>0</v>
      </c>
      <c r="AJ19" s="49">
        <f t="shared" si="6"/>
        <v>0</v>
      </c>
      <c r="AK19" s="139">
        <f t="shared" si="7"/>
        <v>0</v>
      </c>
      <c r="AL19" s="17">
        <f t="shared" si="8"/>
        <v>0</v>
      </c>
    </row>
    <row r="20" spans="1:38" ht="24" customHeight="1" x14ac:dyDescent="0.2">
      <c r="A20" s="13">
        <f>Kalender!B167</f>
        <v>44724</v>
      </c>
      <c r="B20" s="194" t="str">
        <f>Kalender!C167</f>
        <v>So</v>
      </c>
      <c r="C20" s="184">
        <v>0</v>
      </c>
      <c r="D20" s="15" t="str">
        <f t="shared" si="0"/>
        <v>arbeitsfreier Tag</v>
      </c>
      <c r="E20" s="8"/>
      <c r="F20" s="7"/>
      <c r="G20" s="7"/>
      <c r="H20" s="7"/>
      <c r="I20" s="7"/>
      <c r="J20" s="183"/>
      <c r="K20" s="50">
        <f t="shared" si="1"/>
        <v>0</v>
      </c>
      <c r="L20" s="48">
        <f t="shared" si="2"/>
        <v>0</v>
      </c>
      <c r="M20" s="46">
        <f>SUM(K14:K20)</f>
        <v>0</v>
      </c>
      <c r="N20" s="169">
        <f>SUM(L14:L20)</f>
        <v>0</v>
      </c>
      <c r="O20" s="331"/>
      <c r="P20" s="332"/>
      <c r="AC20" s="17" t="str">
        <f t="shared" si="9"/>
        <v>So</v>
      </c>
      <c r="AD20" s="17">
        <f t="shared" si="3"/>
        <v>1</v>
      </c>
      <c r="AE20" s="67">
        <f t="shared" si="11"/>
        <v>1</v>
      </c>
      <c r="AF20" s="67">
        <f>VLOOKUP(AC20,Varianten_Kombi!L:M,2,0)</f>
        <v>7</v>
      </c>
      <c r="AG20" s="67" t="str">
        <f t="shared" si="4"/>
        <v>117</v>
      </c>
      <c r="AH20" s="17">
        <f>VLOOKUP(AG20,Varianten_Kombi!$E$4:$G$143,3)</f>
        <v>0</v>
      </c>
      <c r="AI20" s="49">
        <f t="shared" si="5"/>
        <v>0</v>
      </c>
      <c r="AJ20" s="49">
        <f t="shared" si="6"/>
        <v>0</v>
      </c>
      <c r="AK20" s="139">
        <f t="shared" si="7"/>
        <v>0</v>
      </c>
      <c r="AL20" s="17">
        <f t="shared" si="8"/>
        <v>0</v>
      </c>
    </row>
    <row r="21" spans="1:38" ht="24" customHeight="1" x14ac:dyDescent="0.2">
      <c r="A21" s="13">
        <f>Kalender!B168</f>
        <v>44725</v>
      </c>
      <c r="B21" s="194" t="str">
        <f>Kalender!C168</f>
        <v>Mo</v>
      </c>
      <c r="C21" s="3">
        <v>1</v>
      </c>
      <c r="D21" s="14" t="str">
        <f t="shared" ref="D21" si="12">IF(C21=0,"arbeitsfreier Tag",IF(C21=1,"AZ",IF(C21=2,"gesetzl. Feiertag",IF(C21=3,"Tarifurlaub",IF(C21=4,"Sonderurlaub",IF(C21=5,"krank (Arbeitsunfähigkeit)",IF(C21=6,"Aus-/Weiterbildung/Dienstreise","Zeitausgleich")))))))</f>
        <v>AZ</v>
      </c>
      <c r="E21" s="278"/>
      <c r="F21" s="278"/>
      <c r="G21" s="5"/>
      <c r="H21" s="5"/>
      <c r="I21" s="5"/>
      <c r="J21" s="11"/>
      <c r="K21" s="40">
        <f t="shared" si="1"/>
        <v>0</v>
      </c>
      <c r="L21" s="41">
        <f t="shared" ref="L21" si="13">SUM(AH21)</f>
        <v>0</v>
      </c>
      <c r="M21" s="52">
        <v>2</v>
      </c>
      <c r="N21" s="273"/>
      <c r="O21" s="331"/>
      <c r="P21" s="332"/>
      <c r="AC21" s="17" t="str">
        <f t="shared" si="9"/>
        <v>Mo</v>
      </c>
      <c r="AD21" s="17">
        <f t="shared" si="3"/>
        <v>1</v>
      </c>
      <c r="AE21" s="67">
        <f>SUM($M$21)</f>
        <v>2</v>
      </c>
      <c r="AF21" s="67">
        <f>VLOOKUP(AC21,Varianten_Kombi!L:M,2,0)</f>
        <v>1</v>
      </c>
      <c r="AG21" s="67" t="str">
        <f t="shared" si="4"/>
        <v>121</v>
      </c>
      <c r="AH21" s="17">
        <f>VLOOKUP(AG21,Varianten_Kombi!$E$4:$G$143,3)</f>
        <v>0</v>
      </c>
      <c r="AI21" s="49">
        <f t="shared" si="5"/>
        <v>0</v>
      </c>
      <c r="AJ21" s="49">
        <f t="shared" si="6"/>
        <v>0</v>
      </c>
      <c r="AK21" s="139">
        <f t="shared" si="7"/>
        <v>0</v>
      </c>
      <c r="AL21" s="17">
        <f t="shared" si="8"/>
        <v>0</v>
      </c>
    </row>
    <row r="22" spans="1:38" ht="24" customHeight="1" x14ac:dyDescent="0.2">
      <c r="A22" s="13">
        <f>Kalender!B169</f>
        <v>44726</v>
      </c>
      <c r="B22" s="194" t="str">
        <f>Kalender!C169</f>
        <v>Di</v>
      </c>
      <c r="C22" s="3">
        <v>1</v>
      </c>
      <c r="D22" s="14" t="str">
        <f>IF(C22=0,"arbeitsfreier Tag",IF(C22=1,"AZ",IF(C22=2,"gesetzl. Feiertag",IF(C22=3,"Tarifurlaub",IF(C22=4,"Sonderurlaub",IF(C22=5,"krank (Arbeitsunfähigkeit)",IF(C22=6,"Aus-/Weiterbildung/Dienstreise","Zeitausgleich")))))))</f>
        <v>AZ</v>
      </c>
      <c r="E22" s="278"/>
      <c r="F22" s="278"/>
      <c r="G22" s="5"/>
      <c r="H22" s="5"/>
      <c r="I22" s="5"/>
      <c r="J22" s="11"/>
      <c r="K22" s="40">
        <f t="shared" si="1"/>
        <v>0</v>
      </c>
      <c r="L22" s="41">
        <f>SUM(AH22)</f>
        <v>0</v>
      </c>
      <c r="M22" s="52"/>
      <c r="N22" s="273"/>
      <c r="O22" s="331"/>
      <c r="P22" s="332"/>
      <c r="AC22" s="17" t="str">
        <f t="shared" si="9"/>
        <v>Di</v>
      </c>
      <c r="AD22" s="17">
        <f t="shared" si="3"/>
        <v>1</v>
      </c>
      <c r="AE22" s="67">
        <f>SUM($M$21)</f>
        <v>2</v>
      </c>
      <c r="AF22" s="67">
        <f>VLOOKUP(AC22,Varianten_Kombi!L:M,2,0)</f>
        <v>2</v>
      </c>
      <c r="AG22" s="67" t="str">
        <f t="shared" si="4"/>
        <v>122</v>
      </c>
      <c r="AH22" s="17">
        <f>VLOOKUP(AG22,Varianten_Kombi!$E$4:$G$143,3)</f>
        <v>0</v>
      </c>
      <c r="AI22" s="49">
        <f t="shared" si="5"/>
        <v>0</v>
      </c>
      <c r="AJ22" s="49">
        <f t="shared" si="6"/>
        <v>0</v>
      </c>
      <c r="AK22" s="139">
        <f t="shared" si="7"/>
        <v>0</v>
      </c>
      <c r="AL22" s="17">
        <f t="shared" si="8"/>
        <v>0</v>
      </c>
    </row>
    <row r="23" spans="1:38" ht="24" customHeight="1" x14ac:dyDescent="0.2">
      <c r="A23" s="13">
        <f>Kalender!B170</f>
        <v>44727</v>
      </c>
      <c r="B23" s="194" t="str">
        <f>Kalender!C170</f>
        <v>Mi</v>
      </c>
      <c r="C23" s="3">
        <v>1</v>
      </c>
      <c r="D23" s="14" t="str">
        <f>IF(C23=0,"arbeitsfreier Tag",IF(C23=1,"AZ",IF(C23=2,"gesetzl. Feiertag",IF(C23=3,"Tarifurlaub",IF(C23=4,"Sonderurlaub",IF(C23=5,"krank (Arbeitsunfähigkeit)",IF(C23=6,"Aus-/Weiterbildung/Dienstreise","Zeitausgleich")))))))</f>
        <v>AZ</v>
      </c>
      <c r="E23" s="278"/>
      <c r="F23" s="278"/>
      <c r="G23" s="5"/>
      <c r="H23" s="5"/>
      <c r="I23" s="5"/>
      <c r="J23" s="11"/>
      <c r="K23" s="40">
        <f t="shared" si="1"/>
        <v>0</v>
      </c>
      <c r="L23" s="41">
        <f>SUM(AH23)</f>
        <v>0</v>
      </c>
      <c r="O23" s="331"/>
      <c r="P23" s="332"/>
      <c r="AC23" s="17" t="str">
        <f t="shared" si="9"/>
        <v>Mi</v>
      </c>
      <c r="AD23" s="17">
        <f t="shared" si="3"/>
        <v>1</v>
      </c>
      <c r="AE23" s="67">
        <f t="shared" ref="AE23:AE27" si="14">SUM($M$21)</f>
        <v>2</v>
      </c>
      <c r="AF23" s="67">
        <f>VLOOKUP(AC23,Varianten_Kombi!L:M,2,0)</f>
        <v>3</v>
      </c>
      <c r="AG23" s="67" t="str">
        <f t="shared" si="4"/>
        <v>123</v>
      </c>
      <c r="AH23" s="17">
        <f>VLOOKUP(AG23,Varianten_Kombi!$E$4:$G$143,3)</f>
        <v>0</v>
      </c>
      <c r="AI23" s="49">
        <f t="shared" si="5"/>
        <v>0</v>
      </c>
      <c r="AJ23" s="49">
        <f t="shared" si="6"/>
        <v>0</v>
      </c>
      <c r="AK23" s="139">
        <f t="shared" si="7"/>
        <v>0</v>
      </c>
      <c r="AL23" s="17">
        <f t="shared" si="8"/>
        <v>0</v>
      </c>
    </row>
    <row r="24" spans="1:38" ht="24" customHeight="1" x14ac:dyDescent="0.2">
      <c r="A24" s="13">
        <f>Kalender!B171</f>
        <v>44728</v>
      </c>
      <c r="B24" s="194" t="str">
        <f>Kalender!C171</f>
        <v>Do</v>
      </c>
      <c r="C24" s="205">
        <v>2</v>
      </c>
      <c r="D24" s="206" t="str">
        <f>IF(C24=0,"arbeitsfreier Tag",IF(C24=1,"AZ",IF(C24=2,"gesetzl. Feiertag",IF(C24=3,"Tarifurlaub",IF(C24=4,"Sonderurlaub",IF(C24=5,"krank (Arbeitsunfähigkeit)",IF(C24=6,"Aus-/Weiterbildung/Dienstreise","Zeitausgleich")))))))</f>
        <v>gesetzl. Feiertag</v>
      </c>
      <c r="E24" s="207"/>
      <c r="F24" s="208"/>
      <c r="G24" s="208"/>
      <c r="H24" s="208"/>
      <c r="I24" s="208"/>
      <c r="J24" s="209"/>
      <c r="K24" s="210">
        <f t="shared" si="1"/>
        <v>0</v>
      </c>
      <c r="L24" s="211">
        <f>SUM(AH24)</f>
        <v>0</v>
      </c>
      <c r="O24" s="331"/>
      <c r="P24" s="332"/>
      <c r="AC24" s="17" t="str">
        <f t="shared" si="9"/>
        <v>Do</v>
      </c>
      <c r="AD24" s="17">
        <f t="shared" si="3"/>
        <v>1</v>
      </c>
      <c r="AE24" s="67">
        <f t="shared" si="14"/>
        <v>2</v>
      </c>
      <c r="AF24" s="67">
        <f>VLOOKUP(AC24,Varianten_Kombi!L:M,2,0)</f>
        <v>4</v>
      </c>
      <c r="AG24" s="67" t="str">
        <f t="shared" si="4"/>
        <v>124</v>
      </c>
      <c r="AH24" s="17">
        <f>VLOOKUP(AG24,Varianten_Kombi!$E$4:$G$143,3)</f>
        <v>0</v>
      </c>
      <c r="AI24" s="49">
        <f t="shared" si="5"/>
        <v>0</v>
      </c>
      <c r="AJ24" s="49">
        <f t="shared" si="6"/>
        <v>0</v>
      </c>
      <c r="AK24" s="139">
        <f t="shared" si="7"/>
        <v>0</v>
      </c>
      <c r="AL24" s="17">
        <f t="shared" si="8"/>
        <v>0</v>
      </c>
    </row>
    <row r="25" spans="1:38" ht="24" customHeight="1" x14ac:dyDescent="0.2">
      <c r="A25" s="13">
        <f>Kalender!B172</f>
        <v>44729</v>
      </c>
      <c r="B25" s="194" t="str">
        <f>Kalender!C172</f>
        <v>Fr</v>
      </c>
      <c r="C25" s="3">
        <v>1</v>
      </c>
      <c r="D25" s="14" t="str">
        <f>IF(C25=0,"arbeitsfreier Tag",IF(C25=1,"AZ",IF(C25=2,"gesetzl. Feiertag",IF(C25=3,"Tarifurlaub",IF(C25=4,"Sonderurlaub",IF(C25=5,"krank (Arbeitsunfähigkeit)",IF(C25=6,"Aus-/Weiterbildung/Dienstreise","Zeitausgleich")))))))</f>
        <v>AZ</v>
      </c>
      <c r="E25" s="278"/>
      <c r="F25" s="278"/>
      <c r="G25" s="5"/>
      <c r="H25" s="5"/>
      <c r="I25" s="5"/>
      <c r="J25" s="11"/>
      <c r="K25" s="40">
        <f t="shared" si="1"/>
        <v>0</v>
      </c>
      <c r="L25" s="41">
        <f>SUM(AH25)</f>
        <v>0</v>
      </c>
      <c r="M25" s="16"/>
      <c r="N25" s="17"/>
      <c r="O25" s="331"/>
      <c r="P25" s="332"/>
      <c r="AC25" s="17" t="str">
        <f t="shared" si="9"/>
        <v>Fr</v>
      </c>
      <c r="AD25" s="17">
        <f t="shared" si="3"/>
        <v>1</v>
      </c>
      <c r="AE25" s="67">
        <f t="shared" si="14"/>
        <v>2</v>
      </c>
      <c r="AF25" s="67">
        <f>VLOOKUP(AC25,Varianten_Kombi!L:M,2,0)</f>
        <v>5</v>
      </c>
      <c r="AG25" s="67" t="str">
        <f t="shared" si="4"/>
        <v>125</v>
      </c>
      <c r="AH25" s="17">
        <f>VLOOKUP(AG25,Varianten_Kombi!$E$4:$G$143,3)</f>
        <v>0</v>
      </c>
      <c r="AI25" s="49">
        <f t="shared" si="5"/>
        <v>0</v>
      </c>
      <c r="AJ25" s="49">
        <f t="shared" si="6"/>
        <v>0</v>
      </c>
      <c r="AK25" s="139">
        <f t="shared" si="7"/>
        <v>0</v>
      </c>
      <c r="AL25" s="17">
        <f t="shared" si="8"/>
        <v>0</v>
      </c>
    </row>
    <row r="26" spans="1:38" ht="24" customHeight="1" x14ac:dyDescent="0.2">
      <c r="A26" s="13">
        <f>Kalender!B173</f>
        <v>44730</v>
      </c>
      <c r="B26" s="194" t="str">
        <f>Kalender!C173</f>
        <v>Sa</v>
      </c>
      <c r="C26" s="184">
        <v>0</v>
      </c>
      <c r="D26" s="15" t="str">
        <f t="shared" ref="D26" si="15">IF(C26=0,"arbeitsfreier Tag",IF(C26=1,"AZ",IF(C26=2,"gesetzl. Feiertag",IF(C26=3,"Tarifurlaub",IF(C26=4,"Sonderurlaub",IF(C26=5,"krank (Arbeitsunfähigkeit)",IF(C26=6,"Aus-/Weiterbildung/Dienstreise","Zeitausgleich")))))))</f>
        <v>arbeitsfreier Tag</v>
      </c>
      <c r="E26" s="8"/>
      <c r="F26" s="7"/>
      <c r="G26" s="7"/>
      <c r="H26" s="7"/>
      <c r="I26" s="7"/>
      <c r="J26" s="183"/>
      <c r="K26" s="50">
        <f t="shared" si="1"/>
        <v>0</v>
      </c>
      <c r="L26" s="48">
        <f t="shared" ref="L26" si="16">SUM(AH26)</f>
        <v>0</v>
      </c>
      <c r="O26" s="331"/>
      <c r="P26" s="332"/>
      <c r="AC26" s="17" t="str">
        <f t="shared" si="9"/>
        <v>Sa</v>
      </c>
      <c r="AD26" s="17">
        <f t="shared" si="3"/>
        <v>1</v>
      </c>
      <c r="AE26" s="67">
        <f t="shared" si="14"/>
        <v>2</v>
      </c>
      <c r="AF26" s="67">
        <f>VLOOKUP(AC26,Varianten_Kombi!L:M,2,0)</f>
        <v>6</v>
      </c>
      <c r="AG26" s="67" t="str">
        <f t="shared" si="4"/>
        <v>126</v>
      </c>
      <c r="AH26" s="17">
        <f>VLOOKUP(AG26,Varianten_Kombi!$E$4:$G$143,3)</f>
        <v>0</v>
      </c>
      <c r="AI26" s="49">
        <f t="shared" si="5"/>
        <v>0</v>
      </c>
      <c r="AJ26" s="49">
        <f t="shared" si="6"/>
        <v>0</v>
      </c>
      <c r="AK26" s="139">
        <f t="shared" si="7"/>
        <v>0</v>
      </c>
      <c r="AL26" s="17">
        <f t="shared" si="8"/>
        <v>0</v>
      </c>
    </row>
    <row r="27" spans="1:38" ht="24" customHeight="1" x14ac:dyDescent="0.2">
      <c r="A27" s="13">
        <f>Kalender!B174</f>
        <v>44731</v>
      </c>
      <c r="B27" s="194" t="str">
        <f>Kalender!C174</f>
        <v>So</v>
      </c>
      <c r="C27" s="184">
        <v>0</v>
      </c>
      <c r="D27" s="15" t="str">
        <f t="shared" ref="D27" si="17">IF(C27=0,"arbeitsfreier Tag",IF(C27=1,"AZ",IF(C27=2,"gesetzl. Feiertag",IF(C27=3,"Tarifurlaub",IF(C27=4,"Sonderurlaub",IF(C27=5,"krank (Arbeitsunfähigkeit)",IF(C27=6,"Aus-/Weiterbildung/Dienstreise","Zeitausgleich")))))))</f>
        <v>arbeitsfreier Tag</v>
      </c>
      <c r="E27" s="8"/>
      <c r="F27" s="7"/>
      <c r="G27" s="7"/>
      <c r="H27" s="7"/>
      <c r="I27" s="7"/>
      <c r="J27" s="183"/>
      <c r="K27" s="50">
        <f t="shared" si="1"/>
        <v>0</v>
      </c>
      <c r="L27" s="48">
        <f t="shared" ref="L27" si="18">SUM(AH27)</f>
        <v>0</v>
      </c>
      <c r="M27" s="46">
        <f>SUM(K21:K27)</f>
        <v>0</v>
      </c>
      <c r="N27" s="169">
        <f>SUM(L21:L27)</f>
        <v>0</v>
      </c>
      <c r="O27" s="331"/>
      <c r="P27" s="332"/>
      <c r="AC27" s="17" t="str">
        <f t="shared" si="9"/>
        <v>So</v>
      </c>
      <c r="AD27" s="17">
        <f t="shared" si="3"/>
        <v>1</v>
      </c>
      <c r="AE27" s="67">
        <f t="shared" si="14"/>
        <v>2</v>
      </c>
      <c r="AF27" s="67">
        <f>VLOOKUP(AC27,Varianten_Kombi!L:M,2,0)</f>
        <v>7</v>
      </c>
      <c r="AG27" s="67" t="str">
        <f t="shared" si="4"/>
        <v>127</v>
      </c>
      <c r="AH27" s="17">
        <f>VLOOKUP(AG27,Varianten_Kombi!$E$4:$G$143,3)</f>
        <v>0</v>
      </c>
      <c r="AI27" s="49">
        <f t="shared" si="5"/>
        <v>0</v>
      </c>
      <c r="AJ27" s="49">
        <f t="shared" si="6"/>
        <v>0</v>
      </c>
      <c r="AK27" s="139">
        <f t="shared" si="7"/>
        <v>0</v>
      </c>
      <c r="AL27" s="17">
        <f t="shared" si="8"/>
        <v>0</v>
      </c>
    </row>
    <row r="28" spans="1:38" ht="24" customHeight="1" x14ac:dyDescent="0.2">
      <c r="A28" s="13">
        <f>Kalender!B175</f>
        <v>44732</v>
      </c>
      <c r="B28" s="194" t="str">
        <f>Kalender!C175</f>
        <v>Mo</v>
      </c>
      <c r="C28" s="3">
        <v>1</v>
      </c>
      <c r="D28" s="14" t="str">
        <f>IF(C28=0,"arbeitsfreier Tag",IF(C28=1,"AZ",IF(C28=2,"gesetzl. Feiertag",IF(C28=3,"Tarifurlaub",IF(C28=4,"Sonderurlaub",IF(C28=5,"krank (Arbeitsunfähigkeit)",IF(C28=6,"Aus-/Weiterbildung/Dienstreise","Zeitausgleich")))))))</f>
        <v>AZ</v>
      </c>
      <c r="E28" s="278"/>
      <c r="F28" s="278"/>
      <c r="G28" s="5"/>
      <c r="H28" s="5"/>
      <c r="I28" s="5"/>
      <c r="J28" s="11"/>
      <c r="K28" s="40">
        <f t="shared" si="1"/>
        <v>0</v>
      </c>
      <c r="L28" s="41">
        <f>SUM(AH28)</f>
        <v>0</v>
      </c>
      <c r="M28" s="52">
        <v>3</v>
      </c>
      <c r="N28" s="273"/>
      <c r="O28" s="331"/>
      <c r="P28" s="332"/>
      <c r="AC28" s="17" t="str">
        <f t="shared" si="9"/>
        <v>Mo</v>
      </c>
      <c r="AD28" s="17">
        <f t="shared" si="3"/>
        <v>1</v>
      </c>
      <c r="AE28" s="67">
        <f t="shared" ref="AE28:AE34" si="19">SUM($M$28)</f>
        <v>3</v>
      </c>
      <c r="AF28" s="67">
        <f>VLOOKUP(AC28,Varianten_Kombi!L:M,2,0)</f>
        <v>1</v>
      </c>
      <c r="AG28" s="67" t="str">
        <f t="shared" si="4"/>
        <v>131</v>
      </c>
      <c r="AH28" s="17">
        <f>VLOOKUP(AG28,Varianten_Kombi!$E$4:$G$143,3)</f>
        <v>0</v>
      </c>
      <c r="AI28" s="49">
        <f t="shared" si="5"/>
        <v>0</v>
      </c>
      <c r="AJ28" s="49">
        <f t="shared" si="6"/>
        <v>0</v>
      </c>
      <c r="AK28" s="139">
        <f t="shared" si="7"/>
        <v>0</v>
      </c>
      <c r="AL28" s="17">
        <f t="shared" si="8"/>
        <v>0</v>
      </c>
    </row>
    <row r="29" spans="1:38" ht="24" customHeight="1" x14ac:dyDescent="0.2">
      <c r="A29" s="13">
        <f>Kalender!B176</f>
        <v>44733</v>
      </c>
      <c r="B29" s="194" t="str">
        <f>Kalender!C176</f>
        <v>Di</v>
      </c>
      <c r="C29" s="3">
        <v>1</v>
      </c>
      <c r="D29" s="14" t="str">
        <f t="shared" ref="D29" si="20">IF(C29=0,"arbeitsfreier Tag",IF(C29=1,"AZ",IF(C29=2,"gesetzl. Feiertag",IF(C29=3,"Tarifurlaub",IF(C29=4,"Sonderurlaub",IF(C29=5,"krank (Arbeitsunfähigkeit)",IF(C29=6,"Aus-/Weiterbildung/Dienstreise","Zeitausgleich")))))))</f>
        <v>AZ</v>
      </c>
      <c r="E29" s="278"/>
      <c r="F29" s="278"/>
      <c r="G29" s="5"/>
      <c r="H29" s="5"/>
      <c r="I29" s="5"/>
      <c r="J29" s="11"/>
      <c r="K29" s="40">
        <f t="shared" si="1"/>
        <v>0</v>
      </c>
      <c r="L29" s="41">
        <f t="shared" ref="L29" si="21">SUM(AH29)</f>
        <v>0</v>
      </c>
      <c r="M29" s="52"/>
      <c r="N29" s="273"/>
      <c r="O29" s="331"/>
      <c r="P29" s="332"/>
      <c r="AC29" s="17" t="str">
        <f t="shared" si="9"/>
        <v>Di</v>
      </c>
      <c r="AD29" s="17">
        <f t="shared" si="3"/>
        <v>1</v>
      </c>
      <c r="AE29" s="67">
        <f t="shared" si="19"/>
        <v>3</v>
      </c>
      <c r="AF29" s="67">
        <f>VLOOKUP(AC29,Varianten_Kombi!L:M,2,0)</f>
        <v>2</v>
      </c>
      <c r="AG29" s="67" t="str">
        <f t="shared" si="4"/>
        <v>132</v>
      </c>
      <c r="AH29" s="17">
        <f>VLOOKUP(AG29,Varianten_Kombi!$E$4:$G$143,3)</f>
        <v>0</v>
      </c>
      <c r="AI29" s="49">
        <f t="shared" si="5"/>
        <v>0</v>
      </c>
      <c r="AJ29" s="49">
        <f t="shared" si="6"/>
        <v>0</v>
      </c>
      <c r="AK29" s="139">
        <f t="shared" si="7"/>
        <v>0</v>
      </c>
      <c r="AL29" s="17">
        <f t="shared" si="8"/>
        <v>0</v>
      </c>
    </row>
    <row r="30" spans="1:38" ht="24" customHeight="1" x14ac:dyDescent="0.2">
      <c r="A30" s="13">
        <f>Kalender!B177</f>
        <v>44734</v>
      </c>
      <c r="B30" s="194" t="str">
        <f>Kalender!C177</f>
        <v>Mi</v>
      </c>
      <c r="C30" s="3">
        <v>1</v>
      </c>
      <c r="D30" s="14" t="str">
        <f>IF(C30=0,"arbeitsfreier Tag",IF(C30=1,"AZ",IF(C30=2,"gesetzl. Feiertag",IF(C30=3,"Tarifurlaub",IF(C30=4,"Sonderurlaub",IF(C30=5,"krank (Arbeitsunfähigkeit)",IF(C30=6,"Aus-/Weiterbildung/Dienstreise","Zeitausgleich")))))))</f>
        <v>AZ</v>
      </c>
      <c r="E30" s="278"/>
      <c r="F30" s="278"/>
      <c r="G30" s="5"/>
      <c r="H30" s="5"/>
      <c r="I30" s="5"/>
      <c r="J30" s="11"/>
      <c r="K30" s="40">
        <f t="shared" si="1"/>
        <v>0</v>
      </c>
      <c r="L30" s="41">
        <f>SUM(AH30)</f>
        <v>0</v>
      </c>
      <c r="O30" s="331"/>
      <c r="P30" s="332"/>
      <c r="AC30" s="17" t="str">
        <f t="shared" si="9"/>
        <v>Mi</v>
      </c>
      <c r="AD30" s="17">
        <f t="shared" si="3"/>
        <v>1</v>
      </c>
      <c r="AE30" s="67">
        <f t="shared" si="19"/>
        <v>3</v>
      </c>
      <c r="AF30" s="67">
        <f>VLOOKUP(AC30,Varianten_Kombi!L:M,2,0)</f>
        <v>3</v>
      </c>
      <c r="AG30" s="67" t="str">
        <f t="shared" si="4"/>
        <v>133</v>
      </c>
      <c r="AH30" s="17">
        <f>VLOOKUP(AG30,Varianten_Kombi!$E$4:$G$143,3)</f>
        <v>0</v>
      </c>
      <c r="AI30" s="49">
        <f t="shared" si="5"/>
        <v>0</v>
      </c>
      <c r="AJ30" s="49">
        <f t="shared" si="6"/>
        <v>0</v>
      </c>
      <c r="AK30" s="139">
        <f t="shared" si="7"/>
        <v>0</v>
      </c>
      <c r="AL30" s="17">
        <f t="shared" si="8"/>
        <v>0</v>
      </c>
    </row>
    <row r="31" spans="1:38" ht="24" customHeight="1" x14ac:dyDescent="0.2">
      <c r="A31" s="13">
        <f>Kalender!B178</f>
        <v>44735</v>
      </c>
      <c r="B31" s="194" t="str">
        <f>Kalender!C178</f>
        <v>Do</v>
      </c>
      <c r="C31" s="3">
        <v>1</v>
      </c>
      <c r="D31" s="14" t="str">
        <f>IF(C31=0,"arbeitsfreier Tag",IF(C31=1,"AZ",IF(C31=2,"gesetzl. Feiertag",IF(C31=3,"Tarifurlaub",IF(C31=4,"Sonderurlaub",IF(C31=5,"krank (Arbeitsunfähigkeit)",IF(C31=6,"Aus-/Weiterbildung/Dienstreise","Zeitausgleich")))))))</f>
        <v>AZ</v>
      </c>
      <c r="E31" s="278"/>
      <c r="F31" s="278"/>
      <c r="G31" s="5"/>
      <c r="H31" s="5"/>
      <c r="I31" s="5"/>
      <c r="J31" s="11"/>
      <c r="K31" s="40">
        <f t="shared" si="1"/>
        <v>0</v>
      </c>
      <c r="L31" s="41">
        <f>SUM(AH31)</f>
        <v>0</v>
      </c>
      <c r="O31" s="331"/>
      <c r="P31" s="332"/>
      <c r="AC31" s="17" t="str">
        <f t="shared" si="9"/>
        <v>Do</v>
      </c>
      <c r="AD31" s="17">
        <f t="shared" si="3"/>
        <v>1</v>
      </c>
      <c r="AE31" s="67">
        <f t="shared" si="19"/>
        <v>3</v>
      </c>
      <c r="AF31" s="67">
        <f>VLOOKUP(AC31,Varianten_Kombi!L:M,2,0)</f>
        <v>4</v>
      </c>
      <c r="AG31" s="67" t="str">
        <f t="shared" si="4"/>
        <v>134</v>
      </c>
      <c r="AH31" s="17">
        <f>VLOOKUP(AG31,Varianten_Kombi!$E$4:$G$143,3)</f>
        <v>0</v>
      </c>
      <c r="AI31" s="49">
        <f t="shared" si="5"/>
        <v>0</v>
      </c>
      <c r="AJ31" s="49">
        <f t="shared" si="6"/>
        <v>0</v>
      </c>
      <c r="AK31" s="139">
        <f t="shared" si="7"/>
        <v>0</v>
      </c>
      <c r="AL31" s="17">
        <f t="shared" si="8"/>
        <v>0</v>
      </c>
    </row>
    <row r="32" spans="1:38" ht="24" customHeight="1" x14ac:dyDescent="0.2">
      <c r="A32" s="13">
        <f>Kalender!B179</f>
        <v>44736</v>
      </c>
      <c r="B32" s="194" t="str">
        <f>Kalender!C179</f>
        <v>Fr</v>
      </c>
      <c r="C32" s="3">
        <v>1</v>
      </c>
      <c r="D32" s="14" t="str">
        <f>IF(C32=0,"arbeitsfreier Tag",IF(C32=1,"AZ",IF(C32=2,"gesetzl. Feiertag",IF(C32=3,"Tarifurlaub",IF(C32=4,"Sonderurlaub",IF(C32=5,"krank (Arbeitsunfähigkeit)",IF(C32=6,"Aus-/Weiterbildung/Dienstreise","Zeitausgleich")))))))</f>
        <v>AZ</v>
      </c>
      <c r="E32" s="278"/>
      <c r="F32" s="278"/>
      <c r="G32" s="5"/>
      <c r="H32" s="5"/>
      <c r="I32" s="5"/>
      <c r="J32" s="11"/>
      <c r="K32" s="40">
        <f t="shared" si="1"/>
        <v>0</v>
      </c>
      <c r="L32" s="41">
        <f>SUM(AH32)</f>
        <v>0</v>
      </c>
      <c r="O32" s="331"/>
      <c r="P32" s="332"/>
      <c r="AC32" s="17" t="str">
        <f t="shared" si="9"/>
        <v>Fr</v>
      </c>
      <c r="AD32" s="17">
        <f t="shared" si="3"/>
        <v>1</v>
      </c>
      <c r="AE32" s="67">
        <f t="shared" si="19"/>
        <v>3</v>
      </c>
      <c r="AF32" s="67">
        <f>VLOOKUP(AC32,Varianten_Kombi!L:M,2,0)</f>
        <v>5</v>
      </c>
      <c r="AG32" s="67" t="str">
        <f t="shared" si="4"/>
        <v>135</v>
      </c>
      <c r="AH32" s="17">
        <f>VLOOKUP(AG32,Varianten_Kombi!$E$4:$G$143,3)</f>
        <v>0</v>
      </c>
      <c r="AI32" s="49">
        <f t="shared" si="5"/>
        <v>0</v>
      </c>
      <c r="AJ32" s="49">
        <f t="shared" si="6"/>
        <v>0</v>
      </c>
      <c r="AK32" s="139">
        <f t="shared" si="7"/>
        <v>0</v>
      </c>
      <c r="AL32" s="17">
        <f t="shared" si="8"/>
        <v>0</v>
      </c>
    </row>
    <row r="33" spans="1:38" ht="24" customHeight="1" x14ac:dyDescent="0.2">
      <c r="A33" s="13">
        <f>Kalender!B180</f>
        <v>44737</v>
      </c>
      <c r="B33" s="194" t="str">
        <f>Kalender!C180</f>
        <v>Sa</v>
      </c>
      <c r="C33" s="184">
        <v>0</v>
      </c>
      <c r="D33" s="15" t="str">
        <f>IF(C33=0,"arbeitsfreier Tag",IF(C33=1,"AZ",IF(C33=2,"gesetzl. Feiertag",IF(C33=3,"Tarifurlaub",IF(C33=4,"Sonderurlaub",IF(C33=5,"krank (Arbeitsunfähigkeit)",IF(C33=6,"Aus-/Weiterbildung/Dienstreise","Zeitausgleich")))))))</f>
        <v>arbeitsfreier Tag</v>
      </c>
      <c r="E33" s="8"/>
      <c r="F33" s="7"/>
      <c r="G33" s="7"/>
      <c r="H33" s="7"/>
      <c r="I33" s="7"/>
      <c r="J33" s="183"/>
      <c r="K33" s="50">
        <f t="shared" si="1"/>
        <v>0</v>
      </c>
      <c r="L33" s="48">
        <f>SUM(AH33)</f>
        <v>0</v>
      </c>
      <c r="O33" s="331"/>
      <c r="P33" s="332"/>
      <c r="AC33" s="17" t="str">
        <f t="shared" si="9"/>
        <v>Sa</v>
      </c>
      <c r="AD33" s="17">
        <f t="shared" si="3"/>
        <v>1</v>
      </c>
      <c r="AE33" s="67">
        <f t="shared" si="19"/>
        <v>3</v>
      </c>
      <c r="AF33" s="67">
        <f>VLOOKUP(AC33,Varianten_Kombi!L:M,2,0)</f>
        <v>6</v>
      </c>
      <c r="AG33" s="67" t="str">
        <f t="shared" si="4"/>
        <v>136</v>
      </c>
      <c r="AH33" s="17">
        <f>VLOOKUP(AG33,Varianten_Kombi!$E$4:$G$143,3)</f>
        <v>0</v>
      </c>
      <c r="AI33" s="49">
        <f t="shared" si="5"/>
        <v>0</v>
      </c>
      <c r="AJ33" s="49">
        <f t="shared" si="6"/>
        <v>0</v>
      </c>
      <c r="AK33" s="139">
        <f t="shared" si="7"/>
        <v>0</v>
      </c>
      <c r="AL33" s="17">
        <f t="shared" si="8"/>
        <v>0</v>
      </c>
    </row>
    <row r="34" spans="1:38" ht="24" customHeight="1" x14ac:dyDescent="0.2">
      <c r="A34" s="13">
        <f>Kalender!B181</f>
        <v>44738</v>
      </c>
      <c r="B34" s="194" t="str">
        <f>Kalender!C181</f>
        <v>So</v>
      </c>
      <c r="C34" s="184">
        <v>0</v>
      </c>
      <c r="D34" s="15" t="str">
        <f t="shared" ref="D34" si="22">IF(C34=0,"arbeitsfreier Tag",IF(C34=1,"AZ",IF(C34=2,"gesetzl. Feiertag",IF(C34=3,"Tarifurlaub",IF(C34=4,"Sonderurlaub",IF(C34=5,"krank (Arbeitsunfähigkeit)",IF(C34=6,"Aus-/Weiterbildung/Dienstreise","Zeitausgleich")))))))</f>
        <v>arbeitsfreier Tag</v>
      </c>
      <c r="E34" s="8"/>
      <c r="F34" s="7"/>
      <c r="G34" s="7"/>
      <c r="H34" s="7"/>
      <c r="I34" s="7"/>
      <c r="J34" s="183"/>
      <c r="K34" s="50">
        <f t="shared" si="1"/>
        <v>0</v>
      </c>
      <c r="L34" s="48">
        <f t="shared" ref="L34" si="23">SUM(AH34)</f>
        <v>0</v>
      </c>
      <c r="M34" s="46">
        <f>SUM(K28:K34)</f>
        <v>0</v>
      </c>
      <c r="N34" s="169">
        <f>SUM(L28:L34)</f>
        <v>0</v>
      </c>
      <c r="O34" s="331"/>
      <c r="P34" s="332"/>
      <c r="AC34" s="17" t="str">
        <f t="shared" si="9"/>
        <v>So</v>
      </c>
      <c r="AD34" s="17">
        <f t="shared" si="3"/>
        <v>1</v>
      </c>
      <c r="AE34" s="67">
        <f t="shared" si="19"/>
        <v>3</v>
      </c>
      <c r="AF34" s="67">
        <f>VLOOKUP(AC34,Varianten_Kombi!L:M,2,0)</f>
        <v>7</v>
      </c>
      <c r="AG34" s="67" t="str">
        <f t="shared" si="4"/>
        <v>137</v>
      </c>
      <c r="AH34" s="17">
        <f>VLOOKUP(AG34,Varianten_Kombi!$E$4:$G$143,3)</f>
        <v>0</v>
      </c>
      <c r="AI34" s="49">
        <f t="shared" si="5"/>
        <v>0</v>
      </c>
      <c r="AJ34" s="49">
        <f t="shared" si="6"/>
        <v>0</v>
      </c>
      <c r="AK34" s="139">
        <f t="shared" si="7"/>
        <v>0</v>
      </c>
      <c r="AL34" s="17">
        <f t="shared" si="8"/>
        <v>0</v>
      </c>
    </row>
    <row r="35" spans="1:38" ht="24" customHeight="1" x14ac:dyDescent="0.2">
      <c r="A35" s="13">
        <f>Kalender!B182</f>
        <v>44739</v>
      </c>
      <c r="B35" s="194" t="str">
        <f>Kalender!C182</f>
        <v>Mo</v>
      </c>
      <c r="C35" s="3">
        <v>1</v>
      </c>
      <c r="D35" s="14" t="str">
        <f>IF(C35=0,"arbeitsfreier Tag",IF(C35=1,"AZ",IF(C35=2,"gesetzl. Feiertag",IF(C35=3,"Tarifurlaub",IF(C35=4,"Sonderurlaub",IF(C35=5,"krank (Arbeitsunfähigkeit)",IF(C35=6,"Aus-/Weiterbildung/Dienstreise","Zeitausgleich")))))))</f>
        <v>AZ</v>
      </c>
      <c r="E35" s="278"/>
      <c r="F35" s="278"/>
      <c r="G35" s="5"/>
      <c r="H35" s="5"/>
      <c r="I35" s="5"/>
      <c r="J35" s="11"/>
      <c r="K35" s="40">
        <f t="shared" si="1"/>
        <v>0</v>
      </c>
      <c r="L35" s="41">
        <f>SUM(AH35)</f>
        <v>0</v>
      </c>
      <c r="M35" s="52">
        <v>4</v>
      </c>
      <c r="N35" s="273"/>
      <c r="O35" s="331"/>
      <c r="P35" s="332"/>
      <c r="AC35" s="17" t="str">
        <f t="shared" si="9"/>
        <v>Mo</v>
      </c>
      <c r="AD35" s="17">
        <f t="shared" si="3"/>
        <v>1</v>
      </c>
      <c r="AE35" s="67">
        <f>SUM($M$35)</f>
        <v>4</v>
      </c>
      <c r="AF35" s="67">
        <f>VLOOKUP(AC35,Varianten_Kombi!L:M,2,0)</f>
        <v>1</v>
      </c>
      <c r="AG35" s="67" t="str">
        <f t="shared" ref="AG35" si="24">CONCATENATE(AD35,AE35,AF35)</f>
        <v>141</v>
      </c>
      <c r="AH35" s="17">
        <f>VLOOKUP(AG35,Varianten_Kombi!$E$4:$G$143,3)</f>
        <v>0</v>
      </c>
      <c r="AI35" s="49">
        <f t="shared" si="5"/>
        <v>0</v>
      </c>
      <c r="AJ35" s="49">
        <f t="shared" si="6"/>
        <v>0</v>
      </c>
      <c r="AK35" s="139">
        <f t="shared" ref="AK35" si="25">IF(AI35&gt;9.5,IF(AJ35&gt;0.75,(AI35-AJ35),(AI35-0.75)),IF(AI35&gt;6,IF(AJ35&gt;0.5,(AI35-AJ35),(AI35-0.5)),IF(AI35&lt;=6,(AI35-AJ35))))</f>
        <v>0</v>
      </c>
      <c r="AL35" s="17">
        <f t="shared" si="8"/>
        <v>0</v>
      </c>
    </row>
    <row r="36" spans="1:38" ht="24" customHeight="1" x14ac:dyDescent="0.2">
      <c r="A36" s="13">
        <f>Kalender!B183</f>
        <v>44740</v>
      </c>
      <c r="B36" s="194" t="str">
        <f>Kalender!C183</f>
        <v>Di</v>
      </c>
      <c r="C36" s="3">
        <v>1</v>
      </c>
      <c r="D36" s="14" t="str">
        <f t="shared" ref="D36" si="26">IF(C36=0,"arbeitsfreier Tag",IF(C36=1,"AZ",IF(C36=2,"gesetzl. Feiertag",IF(C36=3,"Tarifurlaub",IF(C36=4,"Sonderurlaub",IF(C36=5,"krank (Arbeitsunfähigkeit)",IF(C36=6,"Aus-/Weiterbildung/Dienstreise","Zeitausgleich")))))))</f>
        <v>AZ</v>
      </c>
      <c r="E36" s="278"/>
      <c r="F36" s="278"/>
      <c r="G36" s="5"/>
      <c r="H36" s="5"/>
      <c r="I36" s="5"/>
      <c r="J36" s="11"/>
      <c r="K36" s="40">
        <f t="shared" si="1"/>
        <v>0</v>
      </c>
      <c r="L36" s="41">
        <f t="shared" ref="L36" si="27">SUM(AH36)</f>
        <v>0</v>
      </c>
      <c r="M36" s="242"/>
      <c r="N36" s="246"/>
      <c r="O36" s="331"/>
      <c r="P36" s="332"/>
      <c r="AC36" s="17" t="str">
        <f t="shared" si="9"/>
        <v>Di</v>
      </c>
      <c r="AD36" s="17">
        <f t="shared" si="3"/>
        <v>1</v>
      </c>
      <c r="AE36" s="67">
        <f>SUM($M$35)</f>
        <v>4</v>
      </c>
      <c r="AF36" s="67">
        <f>VLOOKUP(AC36,Varianten_Kombi!L:M,2,0)</f>
        <v>2</v>
      </c>
      <c r="AG36" s="67" t="str">
        <f>CONCATENATE(AD36,AE36,AF36)</f>
        <v>142</v>
      </c>
      <c r="AH36" s="17">
        <f>VLOOKUP(AG36,Varianten_Kombi!$E$4:$G$143,3)</f>
        <v>0</v>
      </c>
      <c r="AI36" s="49">
        <f t="shared" si="5"/>
        <v>0</v>
      </c>
      <c r="AJ36" s="49">
        <f t="shared" si="6"/>
        <v>0</v>
      </c>
      <c r="AK36" s="139">
        <f>IF(AI36&gt;9.5,IF(AJ36&gt;0.75,(AI36-AJ36),(AI36-0.75)),IF(AI36&gt;6,IF(AJ36&gt;0.5,(AI36-AJ36),(AI36-0.5)),IF(AI36&lt;=6,(AI36-AJ36))))</f>
        <v>0</v>
      </c>
      <c r="AL36" s="17">
        <f t="shared" si="8"/>
        <v>0</v>
      </c>
    </row>
    <row r="37" spans="1:38" ht="24" customHeight="1" x14ac:dyDescent="0.2">
      <c r="A37" s="13">
        <f>Kalender!B184</f>
        <v>44741</v>
      </c>
      <c r="B37" s="194" t="str">
        <f>Kalender!C184</f>
        <v>Mi</v>
      </c>
      <c r="C37" s="3">
        <v>1</v>
      </c>
      <c r="D37" s="14" t="str">
        <f>IF(C37=0,"arbeitsfreier Tag",IF(C37=1,"AZ",IF(C37=2,"gesetzl. Feiertag",IF(C37=3,"Tarifurlaub",IF(C37=4,"Sonderurlaub",IF(C37=5,"krank (Arbeitsunfähigkeit)",IF(C37=6,"Aus-/Weiterbildung/Dienstreise","Zeitausgleich")))))))</f>
        <v>AZ</v>
      </c>
      <c r="E37" s="278"/>
      <c r="F37" s="278"/>
      <c r="G37" s="5"/>
      <c r="H37" s="5"/>
      <c r="I37" s="5"/>
      <c r="J37" s="11"/>
      <c r="K37" s="40">
        <f t="shared" si="1"/>
        <v>0</v>
      </c>
      <c r="L37" s="41">
        <f>SUM(AH37)</f>
        <v>0</v>
      </c>
      <c r="O37" s="331"/>
      <c r="P37" s="332"/>
      <c r="AC37" s="17" t="str">
        <f t="shared" si="9"/>
        <v>Mi</v>
      </c>
      <c r="AD37" s="17">
        <f t="shared" si="3"/>
        <v>1</v>
      </c>
      <c r="AE37" s="67">
        <f t="shared" ref="AE37:AE38" si="28">SUM($M$35)</f>
        <v>4</v>
      </c>
      <c r="AF37" s="67">
        <f>VLOOKUP(AC37,Varianten_Kombi!L:M,2,0)</f>
        <v>3</v>
      </c>
      <c r="AG37" s="67" t="str">
        <f t="shared" ref="AG37" si="29">CONCATENATE(AD37,AE37,AF37)</f>
        <v>143</v>
      </c>
      <c r="AH37" s="17">
        <f>VLOOKUP(AG37,Varianten_Kombi!$E$4:$G$143,3)</f>
        <v>0</v>
      </c>
      <c r="AI37" s="49">
        <f t="shared" si="5"/>
        <v>0</v>
      </c>
      <c r="AJ37" s="49">
        <f t="shared" si="6"/>
        <v>0</v>
      </c>
      <c r="AK37" s="139">
        <f t="shared" ref="AK37" si="30">IF(AI37&gt;9.5,IF(AJ37&gt;0.75,(AI37-AJ37),(AI37-0.75)),IF(AI37&gt;6,IF(AJ37&gt;0.5,(AI37-AJ37),(AI37-0.5)),IF(AI37&lt;=6,(AI37-AJ37))))</f>
        <v>0</v>
      </c>
      <c r="AL37" s="17">
        <f t="shared" si="8"/>
        <v>0</v>
      </c>
    </row>
    <row r="38" spans="1:38" ht="24" customHeight="1" x14ac:dyDescent="0.2">
      <c r="A38" s="13">
        <f>Kalender!B185</f>
        <v>44742</v>
      </c>
      <c r="B38" s="194" t="str">
        <f>Kalender!C185</f>
        <v>Do</v>
      </c>
      <c r="C38" s="3">
        <v>1</v>
      </c>
      <c r="D38" s="14" t="str">
        <f t="shared" ref="D38" si="31">IF(C38=0,"arbeitsfreier Tag",IF(C38=1,"AZ",IF(C38=2,"gesetzl. Feiertag",IF(C38=3,"Tarifurlaub",IF(C38=4,"Sonderurlaub",IF(C38=5,"krank (Arbeitsunfähigkeit)",IF(C38=6,"Aus-/Weiterbildung/Dienstreise","Zeitausgleich")))))))</f>
        <v>AZ</v>
      </c>
      <c r="E38" s="278"/>
      <c r="F38" s="278"/>
      <c r="G38" s="5"/>
      <c r="H38" s="5"/>
      <c r="I38" s="5"/>
      <c r="J38" s="11"/>
      <c r="K38" s="40">
        <f t="shared" si="1"/>
        <v>0</v>
      </c>
      <c r="L38" s="41">
        <f t="shared" ref="L38" si="32">SUM(AH38)</f>
        <v>0</v>
      </c>
      <c r="O38" s="329"/>
      <c r="P38" s="330"/>
      <c r="AC38" s="17" t="str">
        <f t="shared" si="9"/>
        <v>Do</v>
      </c>
      <c r="AD38" s="17">
        <f t="shared" si="3"/>
        <v>1</v>
      </c>
      <c r="AE38" s="67">
        <f t="shared" si="28"/>
        <v>4</v>
      </c>
      <c r="AF38" s="67">
        <f>VLOOKUP(AC38,Varianten_Kombi!L:M,2,0)</f>
        <v>4</v>
      </c>
      <c r="AG38" s="67" t="str">
        <f t="shared" ref="AG38" si="33">CONCATENATE(AD38,AE38,AF38)</f>
        <v>144</v>
      </c>
      <c r="AH38" s="17">
        <f>VLOOKUP(AG38,Varianten_Kombi!$E$4:$G$143,3)</f>
        <v>0</v>
      </c>
      <c r="AI38" s="49">
        <f t="shared" si="5"/>
        <v>0</v>
      </c>
      <c r="AJ38" s="49">
        <f t="shared" si="6"/>
        <v>0</v>
      </c>
      <c r="AK38" s="139">
        <f t="shared" ref="AK38" si="34">IF(AI38&gt;9.5,IF(AJ38&gt;0.75,(AI38-AJ38),(AI38-0.75)),IF(AI38&gt;6,IF(AJ38&gt;0.5,(AI38-AJ38),(AI38-0.5)),IF(AI38&lt;=6,(AI38-AJ38))))</f>
        <v>0</v>
      </c>
      <c r="AL38" s="17">
        <f t="shared" si="8"/>
        <v>0</v>
      </c>
    </row>
    <row r="39" spans="1:38" ht="23.25" customHeight="1" x14ac:dyDescent="0.2">
      <c r="M39" s="46">
        <f>SUM(K35:K38)</f>
        <v>0</v>
      </c>
      <c r="N39" s="41">
        <f>SUM(L35:L38)</f>
        <v>0</v>
      </c>
    </row>
    <row r="40" spans="1:38" x14ac:dyDescent="0.2">
      <c r="M40" s="140"/>
      <c r="N40" s="42"/>
    </row>
    <row r="41" spans="1:38" x14ac:dyDescent="0.2">
      <c r="M41" s="140"/>
      <c r="N41" s="42"/>
    </row>
    <row r="42" spans="1:38" x14ac:dyDescent="0.2">
      <c r="M42" s="140"/>
      <c r="N42" s="42"/>
    </row>
    <row r="43" spans="1:38" x14ac:dyDescent="0.2">
      <c r="M43" s="140"/>
      <c r="N43" s="42"/>
    </row>
    <row r="44" spans="1:38" x14ac:dyDescent="0.2">
      <c r="M44" s="140"/>
      <c r="N44" s="42"/>
    </row>
    <row r="45" spans="1:38" x14ac:dyDescent="0.2">
      <c r="M45" s="140"/>
      <c r="N45" s="42"/>
    </row>
    <row r="46" spans="1:38" x14ac:dyDescent="0.2">
      <c r="M46" s="140"/>
      <c r="N46" s="42"/>
    </row>
    <row r="47" spans="1:38" ht="15.75" thickBot="1" x14ac:dyDescent="0.25">
      <c r="M47" s="140"/>
      <c r="N47" s="42"/>
    </row>
    <row r="48" spans="1:38" ht="24" customHeight="1" x14ac:dyDescent="0.2">
      <c r="A48" s="148"/>
      <c r="B48" s="149"/>
      <c r="C48" s="150"/>
      <c r="D48" s="151"/>
      <c r="E48" s="232"/>
      <c r="F48" s="233"/>
      <c r="G48" s="233"/>
      <c r="H48" s="233"/>
      <c r="I48" s="233"/>
      <c r="J48" s="233"/>
      <c r="K48" s="234"/>
      <c r="L48" s="213"/>
      <c r="M48" s="213"/>
      <c r="N48" s="213"/>
      <c r="O48" s="235"/>
      <c r="P48" s="236"/>
      <c r="AI48" s="49"/>
      <c r="AJ48" s="49"/>
      <c r="AK48" s="139"/>
    </row>
    <row r="49" spans="1:38" ht="24" customHeight="1" x14ac:dyDescent="0.2">
      <c r="A49" s="19"/>
      <c r="E49" s="215" t="s">
        <v>25</v>
      </c>
      <c r="F49" s="47"/>
      <c r="G49" s="47"/>
      <c r="H49" s="47"/>
      <c r="I49" s="47"/>
      <c r="J49" s="47"/>
      <c r="K49" s="74">
        <f>SUM(M39,M34,M27,M20,M13)</f>
        <v>0</v>
      </c>
      <c r="L49" s="16"/>
      <c r="M49" s="47" t="s">
        <v>46</v>
      </c>
      <c r="N49" s="47"/>
      <c r="O49" s="18">
        <f>Mai!O51</f>
        <v>0</v>
      </c>
      <c r="P49" s="216"/>
      <c r="AD49" s="72"/>
      <c r="AE49" s="73"/>
      <c r="AF49" s="73"/>
      <c r="AG49" s="73"/>
      <c r="AH49" s="72"/>
      <c r="AI49" s="72"/>
      <c r="AJ49" s="72"/>
      <c r="AK49" s="72"/>
      <c r="AL49" s="72"/>
    </row>
    <row r="50" spans="1:38" ht="24" customHeight="1" x14ac:dyDescent="0.2">
      <c r="A50" s="63"/>
      <c r="E50" s="215" t="s">
        <v>37</v>
      </c>
      <c r="F50" s="47"/>
      <c r="G50" s="47"/>
      <c r="H50" s="47"/>
      <c r="I50" s="47"/>
      <c r="J50" s="47"/>
      <c r="K50" s="74">
        <f>Mai!$K$54</f>
        <v>0</v>
      </c>
      <c r="L50" s="89"/>
      <c r="M50" s="47" t="s">
        <v>45</v>
      </c>
      <c r="N50" s="47"/>
      <c r="O50" s="18">
        <f>SUM(COUNTIF(C9:C38,3))</f>
        <v>0</v>
      </c>
      <c r="P50" s="216"/>
    </row>
    <row r="51" spans="1:38" ht="24" customHeight="1" x14ac:dyDescent="0.2">
      <c r="A51" s="63"/>
      <c r="E51" s="215" t="s">
        <v>26</v>
      </c>
      <c r="F51" s="47"/>
      <c r="G51" s="47"/>
      <c r="H51" s="47"/>
      <c r="I51" s="47"/>
      <c r="J51" s="47"/>
      <c r="K51" s="74">
        <f>SUM(K49:K50)</f>
        <v>0</v>
      </c>
      <c r="L51" s="89"/>
      <c r="M51" s="47" t="s">
        <v>39</v>
      </c>
      <c r="N51" s="47"/>
      <c r="O51" s="18">
        <f>O49-O50</f>
        <v>0</v>
      </c>
      <c r="P51" s="216"/>
    </row>
    <row r="52" spans="1:38" ht="24" customHeight="1" x14ac:dyDescent="0.2">
      <c r="D52" s="47"/>
      <c r="E52" s="215" t="s">
        <v>27</v>
      </c>
      <c r="F52" s="47"/>
      <c r="G52" s="47"/>
      <c r="H52" s="47"/>
      <c r="I52" s="47"/>
      <c r="J52" s="47"/>
      <c r="K52" s="78">
        <f>SUM(N39,N34,N27,N20,N13)</f>
        <v>0</v>
      </c>
      <c r="L52" s="89"/>
      <c r="M52" s="47"/>
      <c r="N52" s="47"/>
      <c r="O52" s="218"/>
      <c r="P52" s="216"/>
    </row>
    <row r="53" spans="1:38" ht="24" customHeight="1" thickBot="1" x14ac:dyDescent="0.25">
      <c r="D53" s="47"/>
      <c r="E53" s="215"/>
      <c r="F53" s="47"/>
      <c r="G53" s="47"/>
      <c r="H53" s="47"/>
      <c r="I53" s="47"/>
      <c r="J53" s="47"/>
      <c r="K53" s="79"/>
      <c r="L53" s="89"/>
      <c r="M53" s="47"/>
      <c r="N53" s="47"/>
      <c r="O53" s="218"/>
      <c r="P53" s="217"/>
    </row>
    <row r="54" spans="1:38" ht="24" customHeight="1" thickBot="1" x14ac:dyDescent="0.3">
      <c r="E54" s="215" t="s">
        <v>28</v>
      </c>
      <c r="F54" s="47"/>
      <c r="G54" s="47"/>
      <c r="H54" s="47"/>
      <c r="I54" s="47"/>
      <c r="J54" s="89"/>
      <c r="K54" s="80">
        <f>K51-K52</f>
        <v>0</v>
      </c>
      <c r="L54" s="89"/>
      <c r="M54" s="47"/>
      <c r="N54" s="47"/>
      <c r="O54" s="47"/>
      <c r="P54" s="217"/>
    </row>
    <row r="55" spans="1:38" ht="24" customHeight="1" thickBot="1" x14ac:dyDescent="0.25">
      <c r="E55" s="219"/>
      <c r="F55" s="220"/>
      <c r="G55" s="220"/>
      <c r="H55" s="220"/>
      <c r="I55" s="220"/>
      <c r="J55" s="220"/>
      <c r="K55" s="221"/>
      <c r="L55" s="220"/>
      <c r="M55" s="118"/>
      <c r="N55" s="220"/>
      <c r="O55" s="222"/>
      <c r="P55" s="223"/>
    </row>
    <row r="56" spans="1:38" ht="24" customHeight="1" x14ac:dyDescent="0.2">
      <c r="K56" s="16"/>
      <c r="M56" s="19"/>
      <c r="N56" s="17"/>
      <c r="O56" s="20"/>
    </row>
    <row r="57" spans="1:38" ht="24" customHeight="1" x14ac:dyDescent="0.2">
      <c r="M57" s="19"/>
      <c r="N57" s="17"/>
      <c r="O57" s="20"/>
    </row>
    <row r="58" spans="1:38" ht="24" customHeight="1" x14ac:dyDescent="0.2">
      <c r="C58" s="61"/>
      <c r="D58" s="61"/>
      <c r="E58" s="61"/>
      <c r="F58" s="61"/>
      <c r="K58" s="61"/>
      <c r="L58" s="61"/>
      <c r="N58" s="17"/>
      <c r="O58" s="20"/>
    </row>
    <row r="59" spans="1:38" x14ac:dyDescent="0.2">
      <c r="C59" s="17" t="s">
        <v>32</v>
      </c>
      <c r="F59" s="47"/>
      <c r="K59" s="17" t="s">
        <v>33</v>
      </c>
      <c r="N59" s="17"/>
    </row>
    <row r="60" spans="1:38" x14ac:dyDescent="0.2">
      <c r="N60" s="17"/>
      <c r="P60" s="20"/>
    </row>
    <row r="61" spans="1:38" x14ac:dyDescent="0.2">
      <c r="N61" s="17"/>
      <c r="P61" s="20"/>
    </row>
    <row r="62" spans="1:38" x14ac:dyDescent="0.2">
      <c r="N62" s="17"/>
      <c r="P62" s="20"/>
    </row>
    <row r="63" spans="1:38" x14ac:dyDescent="0.2">
      <c r="N63" s="17"/>
      <c r="P63" s="20"/>
    </row>
  </sheetData>
  <sheetProtection algorithmName="SHA-512" hashValue="Q8D3PmywpS+1SI7EN83a7BgoqjCT/NBhB72vZ26FPUrtMJwGsO5DCdOW8f/PqZXtyHOgq45BmuSLkoVrVzE9Lw==" saltValue="314E7Mx+zbUNv4RdeMImBA==" spinCount="100000" sheet="1" selectLockedCells="1"/>
  <autoFilter ref="A8:AV38">
    <filterColumn colId="14" showButton="0"/>
    <filterColumn colId="29" showButton="0"/>
    <filterColumn colId="30" showButton="0"/>
    <filterColumn colId="31" showButton="0"/>
    <filterColumn colId="32" showButton="0"/>
  </autoFilter>
  <mergeCells count="36">
    <mergeCell ref="O9:P9"/>
    <mergeCell ref="O10:P10"/>
    <mergeCell ref="O11:P11"/>
    <mergeCell ref="AD8:AH8"/>
    <mergeCell ref="A1:P1"/>
    <mergeCell ref="K3:L3"/>
    <mergeCell ref="M3:N3"/>
    <mergeCell ref="K4:L4"/>
    <mergeCell ref="O7:P8"/>
    <mergeCell ref="O12:P12"/>
    <mergeCell ref="O16:P16"/>
    <mergeCell ref="O20:P20"/>
    <mergeCell ref="O21:P21"/>
    <mergeCell ref="O15:P15"/>
    <mergeCell ref="O14:P14"/>
    <mergeCell ref="O13:P13"/>
    <mergeCell ref="O17:P17"/>
    <mergeCell ref="O18:P18"/>
    <mergeCell ref="O19:P19"/>
    <mergeCell ref="O22:P22"/>
    <mergeCell ref="O23:P23"/>
    <mergeCell ref="O24:P24"/>
    <mergeCell ref="O25:P25"/>
    <mergeCell ref="O35:P35"/>
    <mergeCell ref="O27:P27"/>
    <mergeCell ref="O29:P29"/>
    <mergeCell ref="O30:P30"/>
    <mergeCell ref="O28:P28"/>
    <mergeCell ref="O26:P26"/>
    <mergeCell ref="O36:P36"/>
    <mergeCell ref="O38:P38"/>
    <mergeCell ref="O31:P31"/>
    <mergeCell ref="O32:P32"/>
    <mergeCell ref="O33:P33"/>
    <mergeCell ref="O34:P34"/>
    <mergeCell ref="O37:P37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Drop Down 2">
              <controlPr locked="0" defaultSize="0" autoLine="0" autoPict="0">
                <anchor moveWithCells="1">
                  <from>
                    <xdr:col>11</xdr:col>
                    <xdr:colOff>342900</xdr:colOff>
                    <xdr:row>2</xdr:row>
                    <xdr:rowOff>228600</xdr:rowOff>
                  </from>
                  <to>
                    <xdr:col>13</xdr:col>
                    <xdr:colOff>390525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Drop Down 4">
              <controlPr locked="0" defaultSize="0" autoLine="0" autoPict="0">
                <anchor moveWithCells="1">
                  <from>
                    <xdr:col>12</xdr:col>
                    <xdr:colOff>38100</xdr:colOff>
                    <xdr:row>8</xdr:row>
                    <xdr:rowOff>19050</xdr:rowOff>
                  </from>
                  <to>
                    <xdr:col>13</xdr:col>
                    <xdr:colOff>638175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Drop Down 5">
              <controlPr locked="0" defaultSize="0" autoLine="0" autoPict="0">
                <anchor moveWithCells="1">
                  <from>
                    <xdr:col>12</xdr:col>
                    <xdr:colOff>19050</xdr:colOff>
                    <xdr:row>13</xdr:row>
                    <xdr:rowOff>28575</xdr:rowOff>
                  </from>
                  <to>
                    <xdr:col>13</xdr:col>
                    <xdr:colOff>609600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Drop Down 6">
              <controlPr locked="0" defaultSize="0" autoLine="0" autoPict="0">
                <anchor moveWithCells="1">
                  <from>
                    <xdr:col>12</xdr:col>
                    <xdr:colOff>28575</xdr:colOff>
                    <xdr:row>20</xdr:row>
                    <xdr:rowOff>19050</xdr:rowOff>
                  </from>
                  <to>
                    <xdr:col>13</xdr:col>
                    <xdr:colOff>619125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Drop Down 7">
              <controlPr locked="0" defaultSize="0" autoLine="0" autoPict="0">
                <anchor moveWithCells="1">
                  <from>
                    <xdr:col>12</xdr:col>
                    <xdr:colOff>57150</xdr:colOff>
                    <xdr:row>27</xdr:row>
                    <xdr:rowOff>0</xdr:rowOff>
                  </from>
                  <to>
                    <xdr:col>13</xdr:col>
                    <xdr:colOff>638175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Drop Down 8">
              <controlPr locked="0" defaultSize="0" autoLine="0" autoPict="0">
                <anchor moveWithCells="1">
                  <from>
                    <xdr:col>12</xdr:col>
                    <xdr:colOff>57150</xdr:colOff>
                    <xdr:row>34</xdr:row>
                    <xdr:rowOff>0</xdr:rowOff>
                  </from>
                  <to>
                    <xdr:col>13</xdr:col>
                    <xdr:colOff>638175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Drop Down 9">
              <controlPr locked="0" defaultSize="0" autoLine="0" autoPict="0">
                <anchor moveWithCells="1">
                  <from>
                    <xdr:col>12</xdr:col>
                    <xdr:colOff>57150</xdr:colOff>
                    <xdr:row>34</xdr:row>
                    <xdr:rowOff>0</xdr:rowOff>
                  </from>
                  <to>
                    <xdr:col>13</xdr:col>
                    <xdr:colOff>638175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1" name="Drop Down 10">
              <controlPr locked="0" defaultSize="0" autoLine="0" autoPict="0">
                <anchor moveWithCells="1">
                  <from>
                    <xdr:col>12</xdr:col>
                    <xdr:colOff>19050</xdr:colOff>
                    <xdr:row>8</xdr:row>
                    <xdr:rowOff>28575</xdr:rowOff>
                  </from>
                  <to>
                    <xdr:col>13</xdr:col>
                    <xdr:colOff>609600</xdr:colOff>
                    <xdr:row>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theme="6" tint="-0.499984740745262"/>
    <pageSetUpPr fitToPage="1"/>
  </sheetPr>
  <dimension ref="A1:AM63"/>
  <sheetViews>
    <sheetView showGridLines="0" topLeftCell="A4" zoomScale="115" zoomScaleNormal="115" workbookViewId="0">
      <selection activeCell="E9" sqref="E9:F9"/>
    </sheetView>
  </sheetViews>
  <sheetFormatPr baseColWidth="10" defaultColWidth="11.42578125" defaultRowHeight="15" x14ac:dyDescent="0.2"/>
  <cols>
    <col min="1" max="1" width="7.7109375" style="17" customWidth="1"/>
    <col min="2" max="2" width="4.42578125" style="17" customWidth="1"/>
    <col min="3" max="3" width="6" style="17" customWidth="1"/>
    <col min="4" max="4" width="10.7109375" style="17" bestFit="1" customWidth="1"/>
    <col min="5" max="10" width="9.28515625" style="17" customWidth="1"/>
    <col min="11" max="12" width="11.5703125" style="17" customWidth="1"/>
    <col min="13" max="13" width="9.28515625" style="17" customWidth="1"/>
    <col min="14" max="14" width="9.42578125" style="19" customWidth="1"/>
    <col min="15" max="16" width="11.42578125" style="17"/>
    <col min="17" max="29" width="11.42578125" style="17" hidden="1" customWidth="1"/>
    <col min="30" max="30" width="2.5703125" style="17" hidden="1" customWidth="1"/>
    <col min="31" max="32" width="2.5703125" style="67" hidden="1" customWidth="1"/>
    <col min="33" max="33" width="5.28515625" style="67" hidden="1" customWidth="1"/>
    <col min="34" max="34" width="2.5703125" style="17" hidden="1" customWidth="1"/>
    <col min="35" max="35" width="12" style="17" hidden="1" customWidth="1"/>
    <col min="36" max="36" width="8.140625" style="17" hidden="1" customWidth="1"/>
    <col min="37" max="37" width="8.28515625" style="17" hidden="1" customWidth="1"/>
    <col min="38" max="38" width="15.7109375" style="17" hidden="1" customWidth="1"/>
    <col min="39" max="39" width="11.42578125" style="17" hidden="1" customWidth="1"/>
    <col min="40" max="48" width="11.42578125" style="17" customWidth="1"/>
    <col min="49" max="16384" width="11.42578125" style="17"/>
  </cols>
  <sheetData>
    <row r="1" spans="1:38" ht="25.5" x14ac:dyDescent="0.35">
      <c r="A1" s="345" t="s">
        <v>13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7"/>
      <c r="AL1" s="17">
        <f>IF(($C$22=6)*AND($AK$22&gt;$L$22),$AK$22,$L$22)</f>
        <v>0</v>
      </c>
    </row>
    <row r="2" spans="1:38" ht="36" customHeight="1" x14ac:dyDescent="0.2"/>
    <row r="3" spans="1:38" ht="18.75" customHeight="1" x14ac:dyDescent="0.25">
      <c r="A3" s="83">
        <f>Person!$G$2</f>
        <v>0</v>
      </c>
      <c r="B3" s="54"/>
      <c r="C3" s="54"/>
      <c r="D3" s="54"/>
      <c r="E3" s="54"/>
      <c r="F3" s="55"/>
      <c r="K3" s="348" t="s">
        <v>58</v>
      </c>
      <c r="L3" s="348"/>
      <c r="M3" s="314">
        <f>IF(M4=1,Person!G14, IF(M4=2,Person!O14,IF(M4=3,Person!W14,IF(M4=4,Person!AE14,"FALSCH"))))</f>
        <v>0</v>
      </c>
      <c r="N3" s="314"/>
    </row>
    <row r="4" spans="1:38" ht="18.75" customHeight="1" x14ac:dyDescent="0.25">
      <c r="A4" s="84">
        <f>Person!$G$3</f>
        <v>0</v>
      </c>
      <c r="B4" s="56"/>
      <c r="C4" s="56"/>
      <c r="D4" s="56"/>
      <c r="E4" s="56"/>
      <c r="F4" s="57"/>
      <c r="K4" s="348" t="s">
        <v>59</v>
      </c>
      <c r="L4" s="348"/>
      <c r="M4" s="53">
        <v>1</v>
      </c>
      <c r="N4" s="68"/>
      <c r="AL4" s="17">
        <f>IF($C$22=6+AND($AK$22&lt;$L$22),$AK$22,$L$22)</f>
        <v>0</v>
      </c>
    </row>
    <row r="5" spans="1:38" s="60" customFormat="1" ht="39" customHeight="1" x14ac:dyDescent="0.4">
      <c r="A5" s="59">
        <v>44743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AE5" s="70"/>
      <c r="AF5" s="70"/>
      <c r="AG5" s="70"/>
      <c r="AL5" s="17"/>
    </row>
    <row r="6" spans="1:38" ht="21" customHeight="1" x14ac:dyDescent="0.2">
      <c r="A6" s="61"/>
      <c r="B6" s="61"/>
      <c r="C6" s="61"/>
      <c r="N6" s="17"/>
      <c r="AL6" s="17">
        <f>IF(AND($C$22=6,$AK$22&gt;$L$22),$AK$22,$L$22)</f>
        <v>0</v>
      </c>
    </row>
    <row r="7" spans="1:38" ht="24" customHeight="1" x14ac:dyDescent="0.25">
      <c r="A7" s="22" t="s">
        <v>14</v>
      </c>
      <c r="B7" s="23"/>
      <c r="C7" s="24" t="s">
        <v>15</v>
      </c>
      <c r="D7" s="25" t="s">
        <v>52</v>
      </c>
      <c r="E7" s="26" t="s">
        <v>16</v>
      </c>
      <c r="F7" s="26"/>
      <c r="G7" s="27" t="s">
        <v>17</v>
      </c>
      <c r="H7" s="26"/>
      <c r="I7" s="27" t="s">
        <v>18</v>
      </c>
      <c r="J7" s="28"/>
      <c r="K7" s="29" t="s">
        <v>14</v>
      </c>
      <c r="L7" s="30" t="s">
        <v>14</v>
      </c>
      <c r="M7" s="31" t="s">
        <v>19</v>
      </c>
      <c r="N7" s="31" t="s">
        <v>19</v>
      </c>
      <c r="O7" s="334" t="s">
        <v>72</v>
      </c>
      <c r="P7" s="335"/>
    </row>
    <row r="8" spans="1:38" ht="24" customHeight="1" x14ac:dyDescent="0.25">
      <c r="A8" s="32"/>
      <c r="B8" s="33"/>
      <c r="C8" s="34" t="s">
        <v>20</v>
      </c>
      <c r="D8" s="35" t="s">
        <v>51</v>
      </c>
      <c r="E8" s="36" t="s">
        <v>21</v>
      </c>
      <c r="F8" s="37" t="s">
        <v>22</v>
      </c>
      <c r="G8" s="37" t="s">
        <v>21</v>
      </c>
      <c r="H8" s="37" t="s">
        <v>22</v>
      </c>
      <c r="I8" s="37" t="s">
        <v>21</v>
      </c>
      <c r="J8" s="35" t="s">
        <v>22</v>
      </c>
      <c r="K8" s="36" t="s">
        <v>23</v>
      </c>
      <c r="L8" s="38" t="s">
        <v>24</v>
      </c>
      <c r="M8" s="39" t="s">
        <v>23</v>
      </c>
      <c r="N8" s="39" t="s">
        <v>24</v>
      </c>
      <c r="O8" s="340"/>
      <c r="P8" s="341"/>
      <c r="AD8" s="342" t="s">
        <v>68</v>
      </c>
      <c r="AE8" s="343"/>
      <c r="AF8" s="343"/>
      <c r="AG8" s="343"/>
      <c r="AH8" s="344"/>
      <c r="AI8" s="17" t="s">
        <v>16</v>
      </c>
      <c r="AJ8" s="17" t="s">
        <v>69</v>
      </c>
      <c r="AK8" s="17" t="s">
        <v>70</v>
      </c>
      <c r="AL8" s="17" t="s">
        <v>71</v>
      </c>
    </row>
    <row r="9" spans="1:38" ht="24" customHeight="1" x14ac:dyDescent="0.2">
      <c r="A9" s="13">
        <f>Kalender!B186</f>
        <v>44743</v>
      </c>
      <c r="B9" s="187" t="str">
        <f>Kalender!C186</f>
        <v>Fr</v>
      </c>
      <c r="C9" s="3">
        <v>1</v>
      </c>
      <c r="D9" s="14" t="str">
        <f>IF(C9=0,"arbeitsfreier Tag",IF(C9=1,"AZ",IF(C9=2,"gesetzl. Feiertag",IF(C9=3,"Tarifurlaub",IF(C9=4,"Sonderurlaub",IF(C9=5,"krank (Arbeitsunfähigkeit)",IF(C9=6,"Aus-/Weiterbildung/Dienstreise","Zeitausgleich")))))))</f>
        <v>AZ</v>
      </c>
      <c r="E9" s="278"/>
      <c r="F9" s="278"/>
      <c r="G9" s="5"/>
      <c r="H9" s="5"/>
      <c r="I9" s="5"/>
      <c r="J9" s="11"/>
      <c r="K9" s="40">
        <f t="shared" ref="K9:K39" si="0">IF(C9=0,AK9,IF(C9=1,AK9,IF(C9=2,L9,IF(C9=3,L9,IF(C9=4,L9,IF(C9=5,L9,IF(C9=6,AL9,IF(C9=7,0,"falsch"))))))))</f>
        <v>0</v>
      </c>
      <c r="L9" s="41">
        <f>SUM(AH9)</f>
        <v>0</v>
      </c>
      <c r="M9" s="275">
        <v>4</v>
      </c>
      <c r="N9" s="273"/>
      <c r="O9" s="338"/>
      <c r="P9" s="339"/>
      <c r="AC9" s="17" t="str">
        <f>B9</f>
        <v>Fr</v>
      </c>
      <c r="AD9" s="17">
        <f t="shared" ref="AD9:AD39" si="1">SUM($M$4)</f>
        <v>1</v>
      </c>
      <c r="AE9" s="67">
        <f>SUM($M$9)</f>
        <v>4</v>
      </c>
      <c r="AF9" s="67">
        <f>VLOOKUP(AC9,Varianten_Kombi!L:M,2,0)</f>
        <v>5</v>
      </c>
      <c r="AG9" s="67" t="str">
        <f t="shared" ref="AG9:AG21" si="2">CONCATENATE(AD9,AE9,AF9)</f>
        <v>145</v>
      </c>
      <c r="AH9" s="17">
        <f>VLOOKUP(AG9,Varianten_Kombi!$E$4:$G$143,3)</f>
        <v>0</v>
      </c>
      <c r="AI9" s="49">
        <f t="shared" ref="AI9:AI39" si="3">(F9-E9)*24</f>
        <v>0</v>
      </c>
      <c r="AJ9" s="49">
        <f t="shared" ref="AJ9:AJ39" si="4">((H9-G9)+(J9-I9))*24</f>
        <v>0</v>
      </c>
      <c r="AK9" s="139">
        <f t="shared" ref="AK9:AK21" si="5">IF(AI9&gt;9.5,IF(AJ9&gt;0.75,(AI9-AJ9),(AI9-0.75)),IF(AI9&gt;6,IF(AJ9&gt;0.5,(AI9-AJ9),(AI9-0.5)),IF(AI9&lt;=6,(AI9-AJ9))))</f>
        <v>0</v>
      </c>
      <c r="AL9" s="17">
        <f t="shared" ref="AL9:AL39" si="6">IF((C9=6)*AND(AK9&gt;L9),AK9,L9)</f>
        <v>0</v>
      </c>
    </row>
    <row r="10" spans="1:38" ht="24" customHeight="1" x14ac:dyDescent="0.2">
      <c r="A10" s="13">
        <f>Kalender!B187</f>
        <v>44744</v>
      </c>
      <c r="B10" s="187" t="str">
        <f>Kalender!C187</f>
        <v>Sa</v>
      </c>
      <c r="C10" s="1">
        <v>0</v>
      </c>
      <c r="D10" s="15" t="str">
        <f>IF(C10=0,"arbeitsfreier Tag",IF(C10=1,"AZ",IF(C10=2,"gesetzl. Feiertag",IF(C10=3,"Tarifurlaub",IF(C10=4,"Sonderurlaub",IF(C10=5,"krank (Arbeitsunfähigkeit)",IF(C10=6,"Aus-/Weiterbildung/Dienstreise","Zeitausgleich")))))))</f>
        <v>arbeitsfreier Tag</v>
      </c>
      <c r="E10" s="8"/>
      <c r="F10" s="7"/>
      <c r="G10" s="7"/>
      <c r="H10" s="7"/>
      <c r="I10" s="7"/>
      <c r="J10" s="183"/>
      <c r="K10" s="50">
        <f t="shared" si="0"/>
        <v>0</v>
      </c>
      <c r="L10" s="48">
        <f>SUM(AH10)</f>
        <v>0</v>
      </c>
      <c r="M10" s="288"/>
      <c r="N10" s="242"/>
      <c r="O10" s="331"/>
      <c r="P10" s="332"/>
      <c r="AC10" s="17" t="str">
        <f t="shared" ref="AC10:AC39" si="7">B10</f>
        <v>Sa</v>
      </c>
      <c r="AD10" s="17">
        <f t="shared" si="1"/>
        <v>1</v>
      </c>
      <c r="AE10" s="67">
        <f t="shared" ref="AE10:AE11" si="8">SUM($M$9)</f>
        <v>4</v>
      </c>
      <c r="AF10" s="67">
        <f>VLOOKUP(AC10,Varianten_Kombi!L:M,2,0)</f>
        <v>6</v>
      </c>
      <c r="AG10" s="67" t="str">
        <f t="shared" si="2"/>
        <v>146</v>
      </c>
      <c r="AH10" s="17">
        <f>VLOOKUP(AG10,Varianten_Kombi!$E$4:$G$143,3)</f>
        <v>0</v>
      </c>
      <c r="AI10" s="49">
        <f t="shared" si="3"/>
        <v>0</v>
      </c>
      <c r="AJ10" s="49">
        <f t="shared" si="4"/>
        <v>0</v>
      </c>
      <c r="AK10" s="139">
        <f t="shared" si="5"/>
        <v>0</v>
      </c>
      <c r="AL10" s="17">
        <f t="shared" si="6"/>
        <v>0</v>
      </c>
    </row>
    <row r="11" spans="1:38" ht="24" customHeight="1" x14ac:dyDescent="0.2">
      <c r="A11" s="13">
        <f>Kalender!B188</f>
        <v>44745</v>
      </c>
      <c r="B11" s="187" t="str">
        <f>Kalender!C188</f>
        <v>So</v>
      </c>
      <c r="C11" s="1">
        <v>0</v>
      </c>
      <c r="D11" s="15" t="str">
        <f>IF(C11=0,"arbeitsfreier Tag",IF(C11=1,"AZ",IF(C11=2,"gesetzl. Feiertag",IF(C11=3,"Tarifurlaub",IF(C11=4,"Sonderurlaub",IF(C11=5,"krank (Arbeitsunfähigkeit)",IF(C11=6,"Aus-/Weiterbildung/Dienstreise","Zeitausgleich")))))))</f>
        <v>arbeitsfreier Tag</v>
      </c>
      <c r="E11" s="8"/>
      <c r="F11" s="7"/>
      <c r="G11" s="7"/>
      <c r="H11" s="7"/>
      <c r="I11" s="7"/>
      <c r="J11" s="183"/>
      <c r="K11" s="50">
        <f t="shared" si="0"/>
        <v>0</v>
      </c>
      <c r="L11" s="48">
        <f>SUM(AH11)</f>
        <v>0</v>
      </c>
      <c r="M11" s="46">
        <f>SUM(K9:K11)</f>
        <v>0</v>
      </c>
      <c r="N11" s="169">
        <f>SUM(L9:L11)</f>
        <v>0</v>
      </c>
      <c r="O11" s="331"/>
      <c r="P11" s="332"/>
      <c r="AC11" s="17" t="str">
        <f t="shared" si="7"/>
        <v>So</v>
      </c>
      <c r="AD11" s="17">
        <f t="shared" si="1"/>
        <v>1</v>
      </c>
      <c r="AE11" s="67">
        <f t="shared" si="8"/>
        <v>4</v>
      </c>
      <c r="AF11" s="67">
        <f>VLOOKUP(AC11,Varianten_Kombi!L:M,2,0)</f>
        <v>7</v>
      </c>
      <c r="AG11" s="67" t="str">
        <f t="shared" si="2"/>
        <v>147</v>
      </c>
      <c r="AH11" s="17">
        <f>VLOOKUP(AG11,Varianten_Kombi!$E$4:$G$143,3)</f>
        <v>0</v>
      </c>
      <c r="AI11" s="49">
        <f t="shared" si="3"/>
        <v>0</v>
      </c>
      <c r="AJ11" s="49">
        <f t="shared" si="4"/>
        <v>0</v>
      </c>
      <c r="AK11" s="139">
        <f t="shared" si="5"/>
        <v>0</v>
      </c>
      <c r="AL11" s="17">
        <f t="shared" si="6"/>
        <v>0</v>
      </c>
    </row>
    <row r="12" spans="1:38" ht="24" customHeight="1" x14ac:dyDescent="0.2">
      <c r="A12" s="13">
        <f>Kalender!B189</f>
        <v>44746</v>
      </c>
      <c r="B12" s="187" t="str">
        <f>Kalender!C189</f>
        <v>Mo</v>
      </c>
      <c r="C12" s="3">
        <v>1</v>
      </c>
      <c r="D12" s="14" t="str">
        <f>IF(C12=0,"arbeitsfreier Tag",IF(C12=1,"AZ",IF(C12=2,"gesetzl. Feiertag",IF(C12=3,"Tarifurlaub",IF(C12=4,"Sonderurlaub",IF(C12=5,"krank (Arbeitsunfähigkeit)",IF(C12=6,"Aus-/Weiterbildung/Dienstreise","Zeitausgleich")))))))</f>
        <v>AZ</v>
      </c>
      <c r="E12" s="278"/>
      <c r="F12" s="278"/>
      <c r="G12" s="5"/>
      <c r="H12" s="5"/>
      <c r="I12" s="5"/>
      <c r="J12" s="11"/>
      <c r="K12" s="40">
        <f t="shared" si="0"/>
        <v>0</v>
      </c>
      <c r="L12" s="41">
        <f>SUM(AH12)</f>
        <v>0</v>
      </c>
      <c r="M12" s="52">
        <v>1</v>
      </c>
      <c r="N12" s="273"/>
      <c r="O12" s="331"/>
      <c r="P12" s="332"/>
      <c r="AC12" s="17" t="str">
        <f t="shared" si="7"/>
        <v>Mo</v>
      </c>
      <c r="AD12" s="17">
        <f t="shared" si="1"/>
        <v>1</v>
      </c>
      <c r="AE12" s="67">
        <f>SUM($M$12)</f>
        <v>1</v>
      </c>
      <c r="AF12" s="67">
        <f>VLOOKUP(AC12,Varianten_Kombi!L:M,2,0)</f>
        <v>1</v>
      </c>
      <c r="AG12" s="67" t="str">
        <f t="shared" si="2"/>
        <v>111</v>
      </c>
      <c r="AH12" s="17">
        <f>VLOOKUP(AG12,Varianten_Kombi!$E$4:$G$143,3)</f>
        <v>0</v>
      </c>
      <c r="AI12" s="49">
        <f t="shared" si="3"/>
        <v>0</v>
      </c>
      <c r="AJ12" s="49">
        <f t="shared" si="4"/>
        <v>0</v>
      </c>
      <c r="AK12" s="139">
        <f t="shared" si="5"/>
        <v>0</v>
      </c>
      <c r="AL12" s="17">
        <f t="shared" si="6"/>
        <v>0</v>
      </c>
    </row>
    <row r="13" spans="1:38" ht="24" customHeight="1" x14ac:dyDescent="0.2">
      <c r="A13" s="13">
        <f>Kalender!B190</f>
        <v>44747</v>
      </c>
      <c r="B13" s="187" t="str">
        <f>Kalender!C190</f>
        <v>Di</v>
      </c>
      <c r="C13" s="3">
        <v>1</v>
      </c>
      <c r="D13" s="14" t="str">
        <f t="shared" ref="D13" si="9">IF(C13=0,"arbeitsfreier Tag",IF(C13=1,"AZ",IF(C13=2,"gesetzl. Feiertag",IF(C13=3,"Tarifurlaub",IF(C13=4,"Sonderurlaub",IF(C13=5,"krank (Arbeitsunfähigkeit)",IF(C13=6,"Aus-/Weiterbildung/Dienstreise","Zeitausgleich")))))))</f>
        <v>AZ</v>
      </c>
      <c r="E13" s="278"/>
      <c r="F13" s="278"/>
      <c r="G13" s="5"/>
      <c r="H13" s="5"/>
      <c r="I13" s="5"/>
      <c r="J13" s="11"/>
      <c r="K13" s="40">
        <f t="shared" si="0"/>
        <v>0</v>
      </c>
      <c r="L13" s="41">
        <f t="shared" ref="L13" si="10">SUM(AH13)</f>
        <v>0</v>
      </c>
      <c r="M13" s="52"/>
      <c r="N13" s="273"/>
      <c r="O13" s="331"/>
      <c r="P13" s="332"/>
      <c r="AC13" s="17" t="str">
        <f t="shared" si="7"/>
        <v>Di</v>
      </c>
      <c r="AD13" s="17">
        <f t="shared" si="1"/>
        <v>1</v>
      </c>
      <c r="AE13" s="67">
        <f>SUM($M$12)</f>
        <v>1</v>
      </c>
      <c r="AF13" s="67">
        <f>VLOOKUP(AC13,Varianten_Kombi!L:M,2,0)</f>
        <v>2</v>
      </c>
      <c r="AG13" s="67" t="str">
        <f t="shared" si="2"/>
        <v>112</v>
      </c>
      <c r="AH13" s="17">
        <f>VLOOKUP(AG13,Varianten_Kombi!$E$4:$G$143,3)</f>
        <v>0</v>
      </c>
      <c r="AI13" s="49">
        <f t="shared" si="3"/>
        <v>0</v>
      </c>
      <c r="AJ13" s="49">
        <f t="shared" si="4"/>
        <v>0</v>
      </c>
      <c r="AK13" s="139">
        <f t="shared" si="5"/>
        <v>0</v>
      </c>
      <c r="AL13" s="17">
        <f t="shared" si="6"/>
        <v>0</v>
      </c>
    </row>
    <row r="14" spans="1:38" ht="24" customHeight="1" x14ac:dyDescent="0.2">
      <c r="A14" s="13">
        <f>Kalender!B191</f>
        <v>44748</v>
      </c>
      <c r="B14" s="187" t="str">
        <f>Kalender!C191</f>
        <v>Mi</v>
      </c>
      <c r="C14" s="3">
        <v>1</v>
      </c>
      <c r="D14" s="14" t="str">
        <f t="shared" ref="D14:D19" si="11">IF(C14=0,"arbeitsfreier Tag",IF(C14=1,"AZ",IF(C14=2,"gesetzl. Feiertag",IF(C14=3,"Tarifurlaub",IF(C14=4,"Sonderurlaub",IF(C14=5,"krank (Arbeitsunfähigkeit)",IF(C14=6,"Aus-/Weiterbildung/Dienstreise","Zeitausgleich")))))))</f>
        <v>AZ</v>
      </c>
      <c r="E14" s="278"/>
      <c r="F14" s="278"/>
      <c r="G14" s="5"/>
      <c r="H14" s="5"/>
      <c r="I14" s="5"/>
      <c r="J14" s="11"/>
      <c r="K14" s="40">
        <f t="shared" si="0"/>
        <v>0</v>
      </c>
      <c r="L14" s="41">
        <f t="shared" ref="L14:L19" si="12">SUM(AH14)</f>
        <v>0</v>
      </c>
      <c r="M14" s="16"/>
      <c r="N14" s="17"/>
      <c r="O14" s="331"/>
      <c r="P14" s="332"/>
      <c r="AC14" s="17" t="str">
        <f t="shared" si="7"/>
        <v>Mi</v>
      </c>
      <c r="AD14" s="17">
        <f t="shared" si="1"/>
        <v>1</v>
      </c>
      <c r="AE14" s="67">
        <f t="shared" ref="AE14:AE18" si="13">SUM($M$12)</f>
        <v>1</v>
      </c>
      <c r="AF14" s="67">
        <f>VLOOKUP(AC14,Varianten_Kombi!L:M,2,0)</f>
        <v>3</v>
      </c>
      <c r="AG14" s="67" t="str">
        <f t="shared" si="2"/>
        <v>113</v>
      </c>
      <c r="AH14" s="17">
        <f>VLOOKUP(AG14,Varianten_Kombi!$E$4:$G$143,3)</f>
        <v>0</v>
      </c>
      <c r="AI14" s="49">
        <f t="shared" si="3"/>
        <v>0</v>
      </c>
      <c r="AJ14" s="49">
        <f t="shared" si="4"/>
        <v>0</v>
      </c>
      <c r="AK14" s="139">
        <f t="shared" si="5"/>
        <v>0</v>
      </c>
      <c r="AL14" s="17">
        <f t="shared" si="6"/>
        <v>0</v>
      </c>
    </row>
    <row r="15" spans="1:38" ht="24" customHeight="1" x14ac:dyDescent="0.2">
      <c r="A15" s="13">
        <f>Kalender!B192</f>
        <v>44749</v>
      </c>
      <c r="B15" s="187" t="str">
        <f>Kalender!C192</f>
        <v>Do</v>
      </c>
      <c r="C15" s="3">
        <v>1</v>
      </c>
      <c r="D15" s="14" t="str">
        <f t="shared" si="11"/>
        <v>AZ</v>
      </c>
      <c r="E15" s="278"/>
      <c r="F15" s="278"/>
      <c r="G15" s="5"/>
      <c r="H15" s="5"/>
      <c r="I15" s="5"/>
      <c r="J15" s="11"/>
      <c r="K15" s="40">
        <f t="shared" si="0"/>
        <v>0</v>
      </c>
      <c r="L15" s="41">
        <f t="shared" si="12"/>
        <v>0</v>
      </c>
      <c r="M15" s="44"/>
      <c r="N15" s="45"/>
      <c r="O15" s="331"/>
      <c r="P15" s="332"/>
      <c r="AC15" s="17" t="str">
        <f t="shared" si="7"/>
        <v>Do</v>
      </c>
      <c r="AD15" s="17">
        <f t="shared" si="1"/>
        <v>1</v>
      </c>
      <c r="AE15" s="67">
        <f t="shared" si="13"/>
        <v>1</v>
      </c>
      <c r="AF15" s="67">
        <f>VLOOKUP(AC15,Varianten_Kombi!L:M,2,0)</f>
        <v>4</v>
      </c>
      <c r="AG15" s="67" t="str">
        <f t="shared" si="2"/>
        <v>114</v>
      </c>
      <c r="AH15" s="17">
        <f>VLOOKUP(AG15,Varianten_Kombi!$E$4:$G$143,3)</f>
        <v>0</v>
      </c>
      <c r="AI15" s="49">
        <f t="shared" si="3"/>
        <v>0</v>
      </c>
      <c r="AJ15" s="49">
        <f t="shared" si="4"/>
        <v>0</v>
      </c>
      <c r="AK15" s="139">
        <f t="shared" si="5"/>
        <v>0</v>
      </c>
      <c r="AL15" s="17">
        <f t="shared" si="6"/>
        <v>0</v>
      </c>
    </row>
    <row r="16" spans="1:38" ht="24" customHeight="1" x14ac:dyDescent="0.2">
      <c r="A16" s="13">
        <f>Kalender!B193</f>
        <v>44750</v>
      </c>
      <c r="B16" s="187" t="str">
        <f>Kalender!C193</f>
        <v>Fr</v>
      </c>
      <c r="C16" s="3">
        <v>1</v>
      </c>
      <c r="D16" s="14" t="str">
        <f t="shared" si="11"/>
        <v>AZ</v>
      </c>
      <c r="E16" s="278"/>
      <c r="F16" s="278"/>
      <c r="G16" s="5"/>
      <c r="H16" s="5"/>
      <c r="I16" s="5"/>
      <c r="J16" s="11"/>
      <c r="K16" s="40">
        <f t="shared" si="0"/>
        <v>0</v>
      </c>
      <c r="L16" s="41">
        <f t="shared" si="12"/>
        <v>0</v>
      </c>
      <c r="M16" s="44"/>
      <c r="N16" s="45"/>
      <c r="O16" s="331"/>
      <c r="P16" s="332"/>
      <c r="AC16" s="17" t="str">
        <f t="shared" si="7"/>
        <v>Fr</v>
      </c>
      <c r="AD16" s="17">
        <f t="shared" si="1"/>
        <v>1</v>
      </c>
      <c r="AE16" s="67">
        <f t="shared" si="13"/>
        <v>1</v>
      </c>
      <c r="AF16" s="67">
        <f>VLOOKUP(AC16,Varianten_Kombi!L:M,2,0)</f>
        <v>5</v>
      </c>
      <c r="AG16" s="67" t="str">
        <f t="shared" si="2"/>
        <v>115</v>
      </c>
      <c r="AH16" s="17">
        <f>VLOOKUP(AG16,Varianten_Kombi!$E$4:$G$143,3)</f>
        <v>0</v>
      </c>
      <c r="AI16" s="49">
        <f t="shared" si="3"/>
        <v>0</v>
      </c>
      <c r="AJ16" s="49">
        <f t="shared" si="4"/>
        <v>0</v>
      </c>
      <c r="AK16" s="139">
        <f t="shared" si="5"/>
        <v>0</v>
      </c>
      <c r="AL16" s="17">
        <f t="shared" si="6"/>
        <v>0</v>
      </c>
    </row>
    <row r="17" spans="1:38" ht="24" customHeight="1" x14ac:dyDescent="0.2">
      <c r="A17" s="13">
        <f>Kalender!B194</f>
        <v>44751</v>
      </c>
      <c r="B17" s="187" t="str">
        <f>Kalender!C194</f>
        <v>Sa</v>
      </c>
      <c r="C17" s="1">
        <v>0</v>
      </c>
      <c r="D17" s="15" t="str">
        <f t="shared" si="11"/>
        <v>arbeitsfreier Tag</v>
      </c>
      <c r="E17" s="8"/>
      <c r="F17" s="7"/>
      <c r="G17" s="7"/>
      <c r="H17" s="7"/>
      <c r="I17" s="7"/>
      <c r="J17" s="183"/>
      <c r="K17" s="50">
        <f t="shared" si="0"/>
        <v>0</v>
      </c>
      <c r="L17" s="48">
        <f t="shared" si="12"/>
        <v>0</v>
      </c>
      <c r="O17" s="331"/>
      <c r="P17" s="332"/>
      <c r="AC17" s="17" t="str">
        <f t="shared" si="7"/>
        <v>Sa</v>
      </c>
      <c r="AD17" s="17">
        <f t="shared" si="1"/>
        <v>1</v>
      </c>
      <c r="AE17" s="67">
        <f t="shared" si="13"/>
        <v>1</v>
      </c>
      <c r="AF17" s="67">
        <f>VLOOKUP(AC17,Varianten_Kombi!L:M,2,0)</f>
        <v>6</v>
      </c>
      <c r="AG17" s="67" t="str">
        <f t="shared" si="2"/>
        <v>116</v>
      </c>
      <c r="AH17" s="17">
        <f>VLOOKUP(AG17,Varianten_Kombi!$E$4:$G$143,3)</f>
        <v>0</v>
      </c>
      <c r="AI17" s="49">
        <f t="shared" si="3"/>
        <v>0</v>
      </c>
      <c r="AJ17" s="49">
        <f t="shared" si="4"/>
        <v>0</v>
      </c>
      <c r="AK17" s="139">
        <f t="shared" si="5"/>
        <v>0</v>
      </c>
      <c r="AL17" s="17">
        <f t="shared" si="6"/>
        <v>0</v>
      </c>
    </row>
    <row r="18" spans="1:38" ht="24" customHeight="1" x14ac:dyDescent="0.2">
      <c r="A18" s="13">
        <f>Kalender!B195</f>
        <v>44752</v>
      </c>
      <c r="B18" s="187" t="str">
        <f>Kalender!C195</f>
        <v>So</v>
      </c>
      <c r="C18" s="1">
        <v>0</v>
      </c>
      <c r="D18" s="15" t="str">
        <f t="shared" si="11"/>
        <v>arbeitsfreier Tag</v>
      </c>
      <c r="E18" s="8"/>
      <c r="F18" s="7"/>
      <c r="G18" s="7"/>
      <c r="H18" s="7"/>
      <c r="I18" s="7"/>
      <c r="J18" s="183"/>
      <c r="K18" s="50">
        <f t="shared" si="0"/>
        <v>0</v>
      </c>
      <c r="L18" s="48">
        <f t="shared" si="12"/>
        <v>0</v>
      </c>
      <c r="M18" s="46">
        <f>SUM(K12:K18)</f>
        <v>0</v>
      </c>
      <c r="N18" s="169">
        <f>SUM(L12:L18)</f>
        <v>0</v>
      </c>
      <c r="O18" s="331"/>
      <c r="P18" s="332"/>
      <c r="AC18" s="17" t="str">
        <f t="shared" si="7"/>
        <v>So</v>
      </c>
      <c r="AD18" s="17">
        <f t="shared" si="1"/>
        <v>1</v>
      </c>
      <c r="AE18" s="67">
        <f t="shared" si="13"/>
        <v>1</v>
      </c>
      <c r="AF18" s="67">
        <f>VLOOKUP(AC18,Varianten_Kombi!L:M,2,0)</f>
        <v>7</v>
      </c>
      <c r="AG18" s="67" t="str">
        <f t="shared" si="2"/>
        <v>117</v>
      </c>
      <c r="AH18" s="17">
        <f>VLOOKUP(AG18,Varianten_Kombi!$E$4:$G$143,3)</f>
        <v>0</v>
      </c>
      <c r="AI18" s="49">
        <f t="shared" si="3"/>
        <v>0</v>
      </c>
      <c r="AJ18" s="49">
        <f t="shared" si="4"/>
        <v>0</v>
      </c>
      <c r="AK18" s="139">
        <f t="shared" si="5"/>
        <v>0</v>
      </c>
      <c r="AL18" s="17">
        <f t="shared" si="6"/>
        <v>0</v>
      </c>
    </row>
    <row r="19" spans="1:38" ht="24" customHeight="1" x14ac:dyDescent="0.2">
      <c r="A19" s="13">
        <f>Kalender!B196</f>
        <v>44753</v>
      </c>
      <c r="B19" s="187" t="str">
        <f>Kalender!C196</f>
        <v>Mo</v>
      </c>
      <c r="C19" s="3">
        <v>1</v>
      </c>
      <c r="D19" s="14" t="str">
        <f t="shared" si="11"/>
        <v>AZ</v>
      </c>
      <c r="E19" s="278"/>
      <c r="F19" s="278"/>
      <c r="G19" s="5"/>
      <c r="H19" s="5"/>
      <c r="I19" s="5"/>
      <c r="J19" s="11"/>
      <c r="K19" s="40">
        <f t="shared" si="0"/>
        <v>0</v>
      </c>
      <c r="L19" s="41">
        <f t="shared" si="12"/>
        <v>0</v>
      </c>
      <c r="M19" s="52">
        <v>2</v>
      </c>
      <c r="N19" s="273"/>
      <c r="O19" s="331"/>
      <c r="P19" s="332"/>
      <c r="AC19" s="17" t="str">
        <f t="shared" si="7"/>
        <v>Mo</v>
      </c>
      <c r="AD19" s="17">
        <f t="shared" si="1"/>
        <v>1</v>
      </c>
      <c r="AE19" s="67">
        <f>SUM($M$19)</f>
        <v>2</v>
      </c>
      <c r="AF19" s="67">
        <f>VLOOKUP(AC19,Varianten_Kombi!L:M,2,0)</f>
        <v>1</v>
      </c>
      <c r="AG19" s="67" t="str">
        <f t="shared" si="2"/>
        <v>121</v>
      </c>
      <c r="AH19" s="17">
        <f>VLOOKUP(AG19,Varianten_Kombi!$E$4:$G$143,3)</f>
        <v>0</v>
      </c>
      <c r="AI19" s="49">
        <f t="shared" si="3"/>
        <v>0</v>
      </c>
      <c r="AJ19" s="49">
        <f t="shared" si="4"/>
        <v>0</v>
      </c>
      <c r="AK19" s="139">
        <f t="shared" si="5"/>
        <v>0</v>
      </c>
      <c r="AL19" s="17">
        <f t="shared" si="6"/>
        <v>0</v>
      </c>
    </row>
    <row r="20" spans="1:38" ht="24" customHeight="1" x14ac:dyDescent="0.2">
      <c r="A20" s="13">
        <f>Kalender!B197</f>
        <v>44754</v>
      </c>
      <c r="B20" s="187" t="str">
        <f>Kalender!C197</f>
        <v>Di</v>
      </c>
      <c r="C20" s="3">
        <v>1</v>
      </c>
      <c r="D20" s="14" t="str">
        <f t="shared" ref="D20" si="14">IF(C20=0,"arbeitsfreier Tag",IF(C20=1,"AZ",IF(C20=2,"gesetzl. Feiertag",IF(C20=3,"Tarifurlaub",IF(C20=4,"Sonderurlaub",IF(C20=5,"krank (Arbeitsunfähigkeit)",IF(C20=6,"Aus-/Weiterbildung/Dienstreise","Zeitausgleich")))))))</f>
        <v>AZ</v>
      </c>
      <c r="E20" s="278"/>
      <c r="F20" s="278"/>
      <c r="G20" s="5"/>
      <c r="H20" s="5"/>
      <c r="I20" s="5"/>
      <c r="J20" s="11"/>
      <c r="K20" s="40">
        <f t="shared" si="0"/>
        <v>0</v>
      </c>
      <c r="L20" s="41">
        <f t="shared" ref="L20" si="15">SUM(AH20)</f>
        <v>0</v>
      </c>
      <c r="M20" s="52"/>
      <c r="N20" s="273"/>
      <c r="O20" s="331"/>
      <c r="P20" s="332"/>
      <c r="AC20" s="17" t="str">
        <f t="shared" si="7"/>
        <v>Di</v>
      </c>
      <c r="AD20" s="17">
        <f t="shared" si="1"/>
        <v>1</v>
      </c>
      <c r="AE20" s="67">
        <f>SUM($M$19)</f>
        <v>2</v>
      </c>
      <c r="AF20" s="67">
        <f>VLOOKUP(AC20,Varianten_Kombi!L:M,2,0)</f>
        <v>2</v>
      </c>
      <c r="AG20" s="67" t="str">
        <f t="shared" si="2"/>
        <v>122</v>
      </c>
      <c r="AH20" s="17">
        <f>VLOOKUP(AG20,Varianten_Kombi!$E$4:$G$143,3)</f>
        <v>0</v>
      </c>
      <c r="AI20" s="49">
        <f t="shared" si="3"/>
        <v>0</v>
      </c>
      <c r="AJ20" s="49">
        <f t="shared" si="4"/>
        <v>0</v>
      </c>
      <c r="AK20" s="139">
        <f t="shared" si="5"/>
        <v>0</v>
      </c>
      <c r="AL20" s="17">
        <f t="shared" si="6"/>
        <v>0</v>
      </c>
    </row>
    <row r="21" spans="1:38" ht="24" customHeight="1" x14ac:dyDescent="0.2">
      <c r="A21" s="13">
        <f>Kalender!B198</f>
        <v>44755</v>
      </c>
      <c r="B21" s="187" t="str">
        <f>Kalender!C198</f>
        <v>Mi</v>
      </c>
      <c r="C21" s="3">
        <v>1</v>
      </c>
      <c r="D21" s="14" t="str">
        <f>IF(C21=0,"arbeitsfreier Tag",IF(C21=1,"AZ",IF(C21=2,"gesetzl. Feiertag",IF(C21=3,"Tarifurlaub",IF(C21=4,"Sonderurlaub",IF(C21=5,"krank (Arbeitsunfähigkeit)",IF(C21=6,"Aus-/Weiterbildung/Dienstreise","Zeitausgleich")))))))</f>
        <v>AZ</v>
      </c>
      <c r="E21" s="278"/>
      <c r="F21" s="278"/>
      <c r="G21" s="5"/>
      <c r="H21" s="5"/>
      <c r="I21" s="5"/>
      <c r="J21" s="11"/>
      <c r="K21" s="40">
        <f t="shared" si="0"/>
        <v>0</v>
      </c>
      <c r="L21" s="41">
        <f>SUM(AH21)</f>
        <v>0</v>
      </c>
      <c r="M21" s="52"/>
      <c r="N21" s="42"/>
      <c r="O21" s="331"/>
      <c r="P21" s="332"/>
      <c r="AC21" s="17" t="str">
        <f t="shared" si="7"/>
        <v>Mi</v>
      </c>
      <c r="AD21" s="17">
        <f t="shared" si="1"/>
        <v>1</v>
      </c>
      <c r="AE21" s="67">
        <f t="shared" ref="AE21:AE25" si="16">SUM($M$19)</f>
        <v>2</v>
      </c>
      <c r="AF21" s="67">
        <f>VLOOKUP(AC21,Varianten_Kombi!L:M,2,0)</f>
        <v>3</v>
      </c>
      <c r="AG21" s="67" t="str">
        <f t="shared" si="2"/>
        <v>123</v>
      </c>
      <c r="AH21" s="17">
        <f>VLOOKUP(AG21,Varianten_Kombi!$E$4:$G$143,3)</f>
        <v>0</v>
      </c>
      <c r="AI21" s="49">
        <f t="shared" si="3"/>
        <v>0</v>
      </c>
      <c r="AJ21" s="49">
        <f t="shared" si="4"/>
        <v>0</v>
      </c>
      <c r="AK21" s="139">
        <f t="shared" si="5"/>
        <v>0</v>
      </c>
      <c r="AL21" s="17">
        <f t="shared" si="6"/>
        <v>0</v>
      </c>
    </row>
    <row r="22" spans="1:38" ht="24" customHeight="1" x14ac:dyDescent="0.2">
      <c r="A22" s="13">
        <f>Kalender!B199</f>
        <v>44756</v>
      </c>
      <c r="B22" s="187" t="str">
        <f>Kalender!C199</f>
        <v>Do</v>
      </c>
      <c r="C22" s="3">
        <v>1</v>
      </c>
      <c r="D22" s="14" t="str">
        <f t="shared" ref="D22" si="17">IF(C22=0,"arbeitsfreier Tag",IF(C22=1,"AZ",IF(C22=2,"gesetzl. Feiertag",IF(C22=3,"Tarifurlaub",IF(C22=4,"Sonderurlaub",IF(C22=5,"krank (Arbeitsunfähigkeit)",IF(C22=6,"Aus-/Weiterbildung/Dienstreise","Zeitausgleich")))))))</f>
        <v>AZ</v>
      </c>
      <c r="E22" s="278"/>
      <c r="F22" s="278"/>
      <c r="G22" s="5"/>
      <c r="H22" s="5"/>
      <c r="I22" s="5"/>
      <c r="J22" s="11"/>
      <c r="K22" s="40">
        <f t="shared" si="0"/>
        <v>0</v>
      </c>
      <c r="L22" s="41">
        <f t="shared" ref="L22" si="18">SUM(AH22)</f>
        <v>0</v>
      </c>
      <c r="O22" s="331"/>
      <c r="P22" s="332"/>
      <c r="AC22" s="17" t="str">
        <f t="shared" si="7"/>
        <v>Do</v>
      </c>
      <c r="AD22" s="17">
        <f>SUM($M$4)</f>
        <v>1</v>
      </c>
      <c r="AE22" s="67">
        <f t="shared" si="16"/>
        <v>2</v>
      </c>
      <c r="AF22" s="67">
        <f>VLOOKUP(AC22,Varianten_Kombi!L:M,2,0)</f>
        <v>4</v>
      </c>
      <c r="AG22" s="67" t="str">
        <f t="shared" ref="AG22" si="19">CONCATENATE(AD22,AE22,AF22)</f>
        <v>124</v>
      </c>
      <c r="AH22" s="17">
        <f>VLOOKUP(AG22,Varianten_Kombi!$E$4:$G$143,3)</f>
        <v>0</v>
      </c>
      <c r="AI22" s="49">
        <f t="shared" si="3"/>
        <v>0</v>
      </c>
      <c r="AJ22" s="49">
        <f t="shared" si="4"/>
        <v>0</v>
      </c>
      <c r="AK22" s="139">
        <f t="shared" ref="AK22" si="20">IF(AI22&gt;9.5,IF(AJ22&gt;0.75,(AI22-AJ22),(AI22-0.75)),IF(AI22&gt;6,IF(AJ22&gt;0.5,(AI22-AJ22),(AI22-0.5)),IF(AI22&lt;=6,(AI22-AJ22))))</f>
        <v>0</v>
      </c>
      <c r="AL22" s="17">
        <f t="shared" si="6"/>
        <v>0</v>
      </c>
    </row>
    <row r="23" spans="1:38" ht="24" customHeight="1" x14ac:dyDescent="0.2">
      <c r="A23" s="13">
        <f>Kalender!B200</f>
        <v>44757</v>
      </c>
      <c r="B23" s="187" t="str">
        <f>Kalender!C200</f>
        <v>Fr</v>
      </c>
      <c r="C23" s="3">
        <v>1</v>
      </c>
      <c r="D23" s="14" t="str">
        <f>IF(C23=0,"arbeitsfreier Tag",IF(C23=1,"AZ",IF(C23=2,"gesetzl. Feiertag",IF(C23=3,"Tarifurlaub",IF(C23=4,"Sonderurlaub",IF(C23=5,"krank (Arbeitsunfähigkeit)",IF(C23=6,"Aus-/Weiterbildung/Dienstreise","Zeitausgleich")))))))</f>
        <v>AZ</v>
      </c>
      <c r="E23" s="278"/>
      <c r="F23" s="278"/>
      <c r="G23" s="5"/>
      <c r="H23" s="5"/>
      <c r="I23" s="5"/>
      <c r="J23" s="11"/>
      <c r="K23" s="40">
        <f t="shared" si="0"/>
        <v>0</v>
      </c>
      <c r="L23" s="41">
        <f>SUM(AH23)</f>
        <v>0</v>
      </c>
      <c r="M23" s="44"/>
      <c r="N23" s="45"/>
      <c r="O23" s="331"/>
      <c r="P23" s="332"/>
      <c r="AC23" s="17" t="str">
        <f t="shared" si="7"/>
        <v>Fr</v>
      </c>
      <c r="AD23" s="17">
        <f t="shared" si="1"/>
        <v>1</v>
      </c>
      <c r="AE23" s="67">
        <f t="shared" si="16"/>
        <v>2</v>
      </c>
      <c r="AF23" s="67">
        <f>VLOOKUP(AC23,Varianten_Kombi!L:M,2,0)</f>
        <v>5</v>
      </c>
      <c r="AG23" s="67" t="str">
        <f t="shared" ref="AG23:AG37" si="21">CONCATENATE(AD23,AE23,AF23)</f>
        <v>125</v>
      </c>
      <c r="AH23" s="17">
        <f>VLOOKUP(AG23,Varianten_Kombi!$E$4:$G$143,3)</f>
        <v>0</v>
      </c>
      <c r="AI23" s="49">
        <f t="shared" si="3"/>
        <v>0</v>
      </c>
      <c r="AJ23" s="49">
        <f t="shared" si="4"/>
        <v>0</v>
      </c>
      <c r="AK23" s="139">
        <f t="shared" ref="AK23:AK37" si="22">IF(AI23&gt;9.5,IF(AJ23&gt;0.75,(AI23-AJ23),(AI23-0.75)),IF(AI23&gt;6,IF(AJ23&gt;0.5,(AI23-AJ23),(AI23-0.5)),IF(AI23&lt;=6,(AI23-AJ23))))</f>
        <v>0</v>
      </c>
      <c r="AL23" s="17">
        <f t="shared" si="6"/>
        <v>0</v>
      </c>
    </row>
    <row r="24" spans="1:38" ht="24" customHeight="1" x14ac:dyDescent="0.2">
      <c r="A24" s="13">
        <f>Kalender!B201</f>
        <v>44758</v>
      </c>
      <c r="B24" s="187" t="str">
        <f>Kalender!C201</f>
        <v>Sa</v>
      </c>
      <c r="C24" s="1">
        <v>0</v>
      </c>
      <c r="D24" s="15" t="str">
        <f>IF(C24=0,"arbeitsfreier Tag",IF(C24=1,"AZ",IF(C24=2,"gesetzl. Feiertag",IF(C24=3,"Tarifurlaub",IF(C24=4,"Sonderurlaub",IF(C24=5,"krank (Arbeitsunfähigkeit)",IF(C24=6,"Aus-/Weiterbildung/Dienstreise","Zeitausgleich")))))))</f>
        <v>arbeitsfreier Tag</v>
      </c>
      <c r="E24" s="8"/>
      <c r="F24" s="7"/>
      <c r="G24" s="7"/>
      <c r="H24" s="7"/>
      <c r="I24" s="7"/>
      <c r="J24" s="183"/>
      <c r="K24" s="50">
        <f t="shared" si="0"/>
        <v>0</v>
      </c>
      <c r="L24" s="48">
        <f>SUM(AH24)</f>
        <v>0</v>
      </c>
      <c r="O24" s="331"/>
      <c r="P24" s="332"/>
      <c r="AC24" s="17" t="str">
        <f t="shared" si="7"/>
        <v>Sa</v>
      </c>
      <c r="AD24" s="17">
        <f t="shared" si="1"/>
        <v>1</v>
      </c>
      <c r="AE24" s="67">
        <f t="shared" si="16"/>
        <v>2</v>
      </c>
      <c r="AF24" s="67">
        <f>VLOOKUP(AC24,Varianten_Kombi!L:M,2,0)</f>
        <v>6</v>
      </c>
      <c r="AG24" s="67" t="str">
        <f t="shared" si="21"/>
        <v>126</v>
      </c>
      <c r="AH24" s="17">
        <f>VLOOKUP(AG24,Varianten_Kombi!$E$4:$G$143,3)</f>
        <v>0</v>
      </c>
      <c r="AI24" s="49">
        <f t="shared" si="3"/>
        <v>0</v>
      </c>
      <c r="AJ24" s="49">
        <f t="shared" si="4"/>
        <v>0</v>
      </c>
      <c r="AK24" s="139">
        <f t="shared" si="22"/>
        <v>0</v>
      </c>
      <c r="AL24" s="17">
        <f t="shared" si="6"/>
        <v>0</v>
      </c>
    </row>
    <row r="25" spans="1:38" ht="24" customHeight="1" x14ac:dyDescent="0.2">
      <c r="A25" s="13">
        <f>Kalender!B202</f>
        <v>44759</v>
      </c>
      <c r="B25" s="187" t="str">
        <f>Kalender!C202</f>
        <v>So</v>
      </c>
      <c r="C25" s="1">
        <v>0</v>
      </c>
      <c r="D25" s="15" t="str">
        <f>IF(C25=0,"arbeitsfreier Tag",IF(C25=1,"AZ",IF(C25=2,"gesetzl. Feiertag",IF(C25=3,"Tarifurlaub",IF(C25=4,"Sonderurlaub",IF(C25=5,"krank (Arbeitsunfähigkeit)",IF(C25=6,"Aus-/Weiterbildung/Dienstreise","Zeitausgleich")))))))</f>
        <v>arbeitsfreier Tag</v>
      </c>
      <c r="E25" s="8"/>
      <c r="F25" s="7"/>
      <c r="G25" s="7"/>
      <c r="H25" s="7"/>
      <c r="I25" s="7"/>
      <c r="J25" s="183"/>
      <c r="K25" s="50">
        <f t="shared" si="0"/>
        <v>0</v>
      </c>
      <c r="L25" s="48">
        <f>SUM(AH25)</f>
        <v>0</v>
      </c>
      <c r="M25" s="46">
        <f>SUM(K19:K25)</f>
        <v>0</v>
      </c>
      <c r="N25" s="169">
        <f>SUM(L19:L25)</f>
        <v>0</v>
      </c>
      <c r="O25" s="331"/>
      <c r="P25" s="332"/>
      <c r="AC25" s="17" t="str">
        <f t="shared" si="7"/>
        <v>So</v>
      </c>
      <c r="AD25" s="17">
        <f t="shared" si="1"/>
        <v>1</v>
      </c>
      <c r="AE25" s="67">
        <f t="shared" si="16"/>
        <v>2</v>
      </c>
      <c r="AF25" s="67">
        <f>VLOOKUP(AC25,Varianten_Kombi!L:M,2,0)</f>
        <v>7</v>
      </c>
      <c r="AG25" s="67" t="str">
        <f t="shared" si="21"/>
        <v>127</v>
      </c>
      <c r="AH25" s="17">
        <f>VLOOKUP(AG25,Varianten_Kombi!$E$4:$G$143,3)</f>
        <v>0</v>
      </c>
      <c r="AI25" s="49">
        <f t="shared" si="3"/>
        <v>0</v>
      </c>
      <c r="AJ25" s="49">
        <f t="shared" si="4"/>
        <v>0</v>
      </c>
      <c r="AK25" s="139">
        <f t="shared" si="22"/>
        <v>0</v>
      </c>
      <c r="AL25" s="17">
        <f t="shared" si="6"/>
        <v>0</v>
      </c>
    </row>
    <row r="26" spans="1:38" ht="24" customHeight="1" x14ac:dyDescent="0.2">
      <c r="A26" s="13">
        <f>Kalender!B203</f>
        <v>44760</v>
      </c>
      <c r="B26" s="187" t="str">
        <f>Kalender!C203</f>
        <v>Mo</v>
      </c>
      <c r="C26" s="3">
        <v>1</v>
      </c>
      <c r="D26" s="14" t="str">
        <f>IF(C26=0,"arbeitsfreier Tag",IF(C26=1,"AZ",IF(C26=2,"gesetzl. Feiertag",IF(C26=3,"Tarifurlaub",IF(C26=4,"Sonderurlaub",IF(C26=5,"krank (Arbeitsunfähigkeit)",IF(C26=6,"Aus-/Weiterbildung/Dienstreise","Zeitausgleich")))))))</f>
        <v>AZ</v>
      </c>
      <c r="E26" s="278"/>
      <c r="F26" s="278"/>
      <c r="G26" s="5"/>
      <c r="H26" s="5"/>
      <c r="I26" s="5"/>
      <c r="J26" s="11"/>
      <c r="K26" s="40">
        <f t="shared" si="0"/>
        <v>0</v>
      </c>
      <c r="L26" s="41">
        <f>SUM(AH26)</f>
        <v>0</v>
      </c>
      <c r="M26" s="52">
        <v>3</v>
      </c>
      <c r="N26" s="273"/>
      <c r="O26" s="331"/>
      <c r="P26" s="332"/>
      <c r="AC26" s="17" t="str">
        <f t="shared" si="7"/>
        <v>Mo</v>
      </c>
      <c r="AD26" s="17">
        <f t="shared" si="1"/>
        <v>1</v>
      </c>
      <c r="AE26" s="67">
        <f>SUM($M$26)</f>
        <v>3</v>
      </c>
      <c r="AF26" s="67">
        <f>VLOOKUP(AC26,Varianten_Kombi!L:M,2,0)</f>
        <v>1</v>
      </c>
      <c r="AG26" s="67" t="str">
        <f t="shared" si="21"/>
        <v>131</v>
      </c>
      <c r="AH26" s="17">
        <f>VLOOKUP(AG26,Varianten_Kombi!$E$4:$G$143,3)</f>
        <v>0</v>
      </c>
      <c r="AI26" s="49">
        <f t="shared" si="3"/>
        <v>0</v>
      </c>
      <c r="AJ26" s="49">
        <f t="shared" si="4"/>
        <v>0</v>
      </c>
      <c r="AK26" s="139">
        <f t="shared" si="22"/>
        <v>0</v>
      </c>
      <c r="AL26" s="17">
        <f t="shared" si="6"/>
        <v>0</v>
      </c>
    </row>
    <row r="27" spans="1:38" ht="24" customHeight="1" x14ac:dyDescent="0.2">
      <c r="A27" s="13">
        <f>Kalender!B204</f>
        <v>44761</v>
      </c>
      <c r="B27" s="187" t="str">
        <f>Kalender!C204</f>
        <v>Di</v>
      </c>
      <c r="C27" s="3">
        <v>1</v>
      </c>
      <c r="D27" s="14" t="str">
        <f t="shared" ref="D27" si="23">IF(C27=0,"arbeitsfreier Tag",IF(C27=1,"AZ",IF(C27=2,"gesetzl. Feiertag",IF(C27=3,"Tarifurlaub",IF(C27=4,"Sonderurlaub",IF(C27=5,"krank (Arbeitsunfähigkeit)",IF(C27=6,"Aus-/Weiterbildung/Dienstreise","Zeitausgleich")))))))</f>
        <v>AZ</v>
      </c>
      <c r="E27" s="278"/>
      <c r="F27" s="278"/>
      <c r="G27" s="5"/>
      <c r="H27" s="5"/>
      <c r="I27" s="5"/>
      <c r="J27" s="11"/>
      <c r="K27" s="40">
        <f t="shared" si="0"/>
        <v>0</v>
      </c>
      <c r="L27" s="41">
        <f t="shared" ref="L27" si="24">SUM(AH27)</f>
        <v>0</v>
      </c>
      <c r="M27" s="52"/>
      <c r="N27" s="273"/>
      <c r="O27" s="331"/>
      <c r="P27" s="332"/>
      <c r="AC27" s="17" t="str">
        <f t="shared" si="7"/>
        <v>Di</v>
      </c>
      <c r="AD27" s="17">
        <f t="shared" si="1"/>
        <v>1</v>
      </c>
      <c r="AE27" s="67">
        <f>SUM($M$26)</f>
        <v>3</v>
      </c>
      <c r="AF27" s="67">
        <f>VLOOKUP(AC27,Varianten_Kombi!L:M,2,0)</f>
        <v>2</v>
      </c>
      <c r="AG27" s="67" t="str">
        <f t="shared" si="21"/>
        <v>132</v>
      </c>
      <c r="AH27" s="17">
        <f>VLOOKUP(AG27,Varianten_Kombi!$E$4:$G$143,3)</f>
        <v>0</v>
      </c>
      <c r="AI27" s="49">
        <f t="shared" si="3"/>
        <v>0</v>
      </c>
      <c r="AJ27" s="49">
        <f t="shared" si="4"/>
        <v>0</v>
      </c>
      <c r="AK27" s="139">
        <f t="shared" si="22"/>
        <v>0</v>
      </c>
      <c r="AL27" s="17">
        <f t="shared" si="6"/>
        <v>0</v>
      </c>
    </row>
    <row r="28" spans="1:38" ht="24" customHeight="1" x14ac:dyDescent="0.2">
      <c r="A28" s="13">
        <f>Kalender!B205</f>
        <v>44762</v>
      </c>
      <c r="B28" s="187" t="str">
        <f>Kalender!C205</f>
        <v>Mi</v>
      </c>
      <c r="C28" s="3">
        <v>1</v>
      </c>
      <c r="D28" s="14" t="str">
        <f t="shared" ref="D28:D33" si="25">IF(C28=0,"arbeitsfreier Tag",IF(C28=1,"AZ",IF(C28=2,"gesetzl. Feiertag",IF(C28=3,"Tarifurlaub",IF(C28=4,"Sonderurlaub",IF(C28=5,"krank (Arbeitsunfähigkeit)",IF(C28=6,"Aus-/Weiterbildung/Dienstreise","Zeitausgleich")))))))</f>
        <v>AZ</v>
      </c>
      <c r="E28" s="278"/>
      <c r="F28" s="278"/>
      <c r="G28" s="5"/>
      <c r="H28" s="5"/>
      <c r="I28" s="5"/>
      <c r="J28" s="11"/>
      <c r="K28" s="40">
        <f t="shared" si="0"/>
        <v>0</v>
      </c>
      <c r="L28" s="41">
        <f t="shared" ref="L28:L33" si="26">SUM(AH28)</f>
        <v>0</v>
      </c>
      <c r="O28" s="331"/>
      <c r="P28" s="332"/>
      <c r="AC28" s="17" t="str">
        <f t="shared" si="7"/>
        <v>Mi</v>
      </c>
      <c r="AD28" s="17">
        <f t="shared" si="1"/>
        <v>1</v>
      </c>
      <c r="AE28" s="67">
        <f t="shared" ref="AE28:AE32" si="27">SUM($M$26)</f>
        <v>3</v>
      </c>
      <c r="AF28" s="67">
        <f>VLOOKUP(AC28,Varianten_Kombi!L:M,2,0)</f>
        <v>3</v>
      </c>
      <c r="AG28" s="67" t="str">
        <f t="shared" si="21"/>
        <v>133</v>
      </c>
      <c r="AH28" s="17">
        <f>VLOOKUP(AG28,Varianten_Kombi!$E$4:$G$143,3)</f>
        <v>0</v>
      </c>
      <c r="AI28" s="49">
        <f t="shared" si="3"/>
        <v>0</v>
      </c>
      <c r="AJ28" s="49">
        <f t="shared" si="4"/>
        <v>0</v>
      </c>
      <c r="AK28" s="139">
        <f t="shared" si="22"/>
        <v>0</v>
      </c>
      <c r="AL28" s="17">
        <f t="shared" si="6"/>
        <v>0</v>
      </c>
    </row>
    <row r="29" spans="1:38" ht="24" customHeight="1" x14ac:dyDescent="0.2">
      <c r="A29" s="13">
        <f>Kalender!B206</f>
        <v>44763</v>
      </c>
      <c r="B29" s="187" t="str">
        <f>Kalender!C206</f>
        <v>Do</v>
      </c>
      <c r="C29" s="3">
        <v>1</v>
      </c>
      <c r="D29" s="14" t="str">
        <f t="shared" si="25"/>
        <v>AZ</v>
      </c>
      <c r="E29" s="278"/>
      <c r="F29" s="278"/>
      <c r="G29" s="5"/>
      <c r="H29" s="5"/>
      <c r="I29" s="5"/>
      <c r="J29" s="11"/>
      <c r="K29" s="40">
        <f t="shared" si="0"/>
        <v>0</v>
      </c>
      <c r="L29" s="41">
        <f t="shared" si="26"/>
        <v>0</v>
      </c>
      <c r="O29" s="331"/>
      <c r="P29" s="332"/>
      <c r="AC29" s="17" t="str">
        <f t="shared" si="7"/>
        <v>Do</v>
      </c>
      <c r="AD29" s="17">
        <f t="shared" si="1"/>
        <v>1</v>
      </c>
      <c r="AE29" s="67">
        <f t="shared" si="27"/>
        <v>3</v>
      </c>
      <c r="AF29" s="67">
        <f>VLOOKUP(AC29,Varianten_Kombi!L:M,2,0)</f>
        <v>4</v>
      </c>
      <c r="AG29" s="67" t="str">
        <f t="shared" si="21"/>
        <v>134</v>
      </c>
      <c r="AH29" s="17">
        <f>VLOOKUP(AG29,Varianten_Kombi!$E$4:$G$143,3)</f>
        <v>0</v>
      </c>
      <c r="AI29" s="49">
        <f t="shared" si="3"/>
        <v>0</v>
      </c>
      <c r="AJ29" s="49">
        <f t="shared" si="4"/>
        <v>0</v>
      </c>
      <c r="AK29" s="139">
        <f t="shared" si="22"/>
        <v>0</v>
      </c>
      <c r="AL29" s="17">
        <f t="shared" si="6"/>
        <v>0</v>
      </c>
    </row>
    <row r="30" spans="1:38" ht="24" customHeight="1" x14ac:dyDescent="0.2">
      <c r="A30" s="13">
        <f>Kalender!B207</f>
        <v>44764</v>
      </c>
      <c r="B30" s="187" t="str">
        <f>Kalender!C207</f>
        <v>Fr</v>
      </c>
      <c r="C30" s="3">
        <v>1</v>
      </c>
      <c r="D30" s="14" t="str">
        <f t="shared" si="25"/>
        <v>AZ</v>
      </c>
      <c r="E30" s="278"/>
      <c r="F30" s="278"/>
      <c r="G30" s="5"/>
      <c r="H30" s="5"/>
      <c r="I30" s="5"/>
      <c r="J30" s="11"/>
      <c r="K30" s="40">
        <f t="shared" si="0"/>
        <v>0</v>
      </c>
      <c r="L30" s="41">
        <f t="shared" si="26"/>
        <v>0</v>
      </c>
      <c r="O30" s="331"/>
      <c r="P30" s="332"/>
      <c r="AC30" s="17" t="str">
        <f t="shared" si="7"/>
        <v>Fr</v>
      </c>
      <c r="AD30" s="17">
        <f t="shared" si="1"/>
        <v>1</v>
      </c>
      <c r="AE30" s="67">
        <f t="shared" si="27"/>
        <v>3</v>
      </c>
      <c r="AF30" s="67">
        <f>VLOOKUP(AC30,Varianten_Kombi!L:M,2,0)</f>
        <v>5</v>
      </c>
      <c r="AG30" s="67" t="str">
        <f t="shared" si="21"/>
        <v>135</v>
      </c>
      <c r="AH30" s="17">
        <f>VLOOKUP(AG30,Varianten_Kombi!$E$4:$G$143,3)</f>
        <v>0</v>
      </c>
      <c r="AI30" s="49">
        <f t="shared" si="3"/>
        <v>0</v>
      </c>
      <c r="AJ30" s="49">
        <f t="shared" si="4"/>
        <v>0</v>
      </c>
      <c r="AK30" s="139">
        <f t="shared" si="22"/>
        <v>0</v>
      </c>
      <c r="AL30" s="17">
        <f t="shared" si="6"/>
        <v>0</v>
      </c>
    </row>
    <row r="31" spans="1:38" ht="24" customHeight="1" x14ac:dyDescent="0.2">
      <c r="A31" s="13">
        <f>Kalender!B208</f>
        <v>44765</v>
      </c>
      <c r="B31" s="187" t="str">
        <f>Kalender!C208</f>
        <v>Sa</v>
      </c>
      <c r="C31" s="1">
        <v>0</v>
      </c>
      <c r="D31" s="15" t="str">
        <f t="shared" si="25"/>
        <v>arbeitsfreier Tag</v>
      </c>
      <c r="E31" s="8"/>
      <c r="F31" s="7"/>
      <c r="G31" s="7"/>
      <c r="H31" s="7"/>
      <c r="I31" s="7"/>
      <c r="J31" s="183"/>
      <c r="K31" s="50">
        <f t="shared" si="0"/>
        <v>0</v>
      </c>
      <c r="L31" s="48">
        <f t="shared" si="26"/>
        <v>0</v>
      </c>
      <c r="O31" s="331"/>
      <c r="P31" s="332"/>
      <c r="AC31" s="17" t="str">
        <f t="shared" si="7"/>
        <v>Sa</v>
      </c>
      <c r="AD31" s="17">
        <f t="shared" si="1"/>
        <v>1</v>
      </c>
      <c r="AE31" s="67">
        <f t="shared" si="27"/>
        <v>3</v>
      </c>
      <c r="AF31" s="67">
        <f>VLOOKUP(AC31,Varianten_Kombi!L:M,2,0)</f>
        <v>6</v>
      </c>
      <c r="AG31" s="67" t="str">
        <f t="shared" si="21"/>
        <v>136</v>
      </c>
      <c r="AH31" s="17">
        <f>VLOOKUP(AG31,Varianten_Kombi!$E$4:$G$143,3)</f>
        <v>0</v>
      </c>
      <c r="AI31" s="49">
        <f t="shared" si="3"/>
        <v>0</v>
      </c>
      <c r="AJ31" s="49">
        <f t="shared" si="4"/>
        <v>0</v>
      </c>
      <c r="AK31" s="139">
        <f t="shared" si="22"/>
        <v>0</v>
      </c>
      <c r="AL31" s="17">
        <f t="shared" si="6"/>
        <v>0</v>
      </c>
    </row>
    <row r="32" spans="1:38" ht="24" customHeight="1" x14ac:dyDescent="0.2">
      <c r="A32" s="13">
        <f>Kalender!B209</f>
        <v>44766</v>
      </c>
      <c r="B32" s="187" t="str">
        <f>Kalender!C209</f>
        <v>So</v>
      </c>
      <c r="C32" s="1">
        <v>0</v>
      </c>
      <c r="D32" s="15" t="str">
        <f t="shared" si="25"/>
        <v>arbeitsfreier Tag</v>
      </c>
      <c r="E32" s="8"/>
      <c r="F32" s="7"/>
      <c r="G32" s="7"/>
      <c r="H32" s="7"/>
      <c r="I32" s="7"/>
      <c r="J32" s="183"/>
      <c r="K32" s="50">
        <f t="shared" si="0"/>
        <v>0</v>
      </c>
      <c r="L32" s="48">
        <f t="shared" si="26"/>
        <v>0</v>
      </c>
      <c r="M32" s="46">
        <f>SUM(K26:K32)</f>
        <v>0</v>
      </c>
      <c r="N32" s="169">
        <f>SUM(L26:L32)</f>
        <v>0</v>
      </c>
      <c r="O32" s="331"/>
      <c r="P32" s="332"/>
      <c r="AC32" s="17" t="str">
        <f t="shared" si="7"/>
        <v>So</v>
      </c>
      <c r="AD32" s="17">
        <f t="shared" si="1"/>
        <v>1</v>
      </c>
      <c r="AE32" s="67">
        <f t="shared" si="27"/>
        <v>3</v>
      </c>
      <c r="AF32" s="67">
        <f>VLOOKUP(AC32,Varianten_Kombi!L:M,2,0)</f>
        <v>7</v>
      </c>
      <c r="AG32" s="67" t="str">
        <f t="shared" si="21"/>
        <v>137</v>
      </c>
      <c r="AH32" s="17">
        <f>VLOOKUP(AG32,Varianten_Kombi!$E$4:$G$143,3)</f>
        <v>0</v>
      </c>
      <c r="AI32" s="49">
        <f t="shared" si="3"/>
        <v>0</v>
      </c>
      <c r="AJ32" s="49">
        <f t="shared" si="4"/>
        <v>0</v>
      </c>
      <c r="AK32" s="139">
        <f t="shared" si="22"/>
        <v>0</v>
      </c>
      <c r="AL32" s="17">
        <f t="shared" si="6"/>
        <v>0</v>
      </c>
    </row>
    <row r="33" spans="1:38" ht="24" customHeight="1" x14ac:dyDescent="0.2">
      <c r="A33" s="13">
        <f>Kalender!B210</f>
        <v>44767</v>
      </c>
      <c r="B33" s="187" t="str">
        <f>Kalender!C210</f>
        <v>Mo</v>
      </c>
      <c r="C33" s="3">
        <v>1</v>
      </c>
      <c r="D33" s="14" t="str">
        <f t="shared" si="25"/>
        <v>AZ</v>
      </c>
      <c r="E33" s="278"/>
      <c r="F33" s="278"/>
      <c r="G33" s="5"/>
      <c r="H33" s="5"/>
      <c r="I33" s="5"/>
      <c r="J33" s="11"/>
      <c r="K33" s="40">
        <f t="shared" si="0"/>
        <v>0</v>
      </c>
      <c r="L33" s="41">
        <f t="shared" si="26"/>
        <v>0</v>
      </c>
      <c r="M33" s="52">
        <v>4</v>
      </c>
      <c r="N33" s="273"/>
      <c r="O33" s="331"/>
      <c r="P33" s="332"/>
      <c r="AC33" s="17" t="str">
        <f t="shared" si="7"/>
        <v>Mo</v>
      </c>
      <c r="AD33" s="17">
        <f t="shared" si="1"/>
        <v>1</v>
      </c>
      <c r="AE33" s="67">
        <f>SUM($M$33)</f>
        <v>4</v>
      </c>
      <c r="AF33" s="67">
        <f>VLOOKUP(AC33,Varianten_Kombi!L:M,2,0)</f>
        <v>1</v>
      </c>
      <c r="AG33" s="67" t="str">
        <f t="shared" si="21"/>
        <v>141</v>
      </c>
      <c r="AH33" s="17">
        <f>VLOOKUP(AG33,Varianten_Kombi!$E$4:$G$143,3)</f>
        <v>0</v>
      </c>
      <c r="AI33" s="49">
        <f t="shared" si="3"/>
        <v>0</v>
      </c>
      <c r="AJ33" s="49">
        <f t="shared" si="4"/>
        <v>0</v>
      </c>
      <c r="AK33" s="139">
        <f t="shared" si="22"/>
        <v>0</v>
      </c>
      <c r="AL33" s="17">
        <f t="shared" si="6"/>
        <v>0</v>
      </c>
    </row>
    <row r="34" spans="1:38" ht="24" customHeight="1" x14ac:dyDescent="0.2">
      <c r="A34" s="13">
        <f>Kalender!B211</f>
        <v>44768</v>
      </c>
      <c r="B34" s="187" t="str">
        <f>Kalender!C211</f>
        <v>Di</v>
      </c>
      <c r="C34" s="3">
        <v>1</v>
      </c>
      <c r="D34" s="14" t="str">
        <f t="shared" ref="D34" si="28">IF(C34=0,"arbeitsfreier Tag",IF(C34=1,"AZ",IF(C34=2,"gesetzl. Feiertag",IF(C34=3,"Tarifurlaub",IF(C34=4,"Sonderurlaub",IF(C34=5,"krank (Arbeitsunfähigkeit)",IF(C34=6,"Aus-/Weiterbildung/Dienstreise","Zeitausgleich")))))))</f>
        <v>AZ</v>
      </c>
      <c r="E34" s="278"/>
      <c r="F34" s="278"/>
      <c r="G34" s="5"/>
      <c r="H34" s="5"/>
      <c r="I34" s="5"/>
      <c r="J34" s="11"/>
      <c r="K34" s="40">
        <f t="shared" si="0"/>
        <v>0</v>
      </c>
      <c r="L34" s="41">
        <f t="shared" ref="L34" si="29">SUM(AH34)</f>
        <v>0</v>
      </c>
      <c r="M34" s="52"/>
      <c r="N34" s="273"/>
      <c r="O34" s="331"/>
      <c r="P34" s="332"/>
      <c r="AC34" s="17" t="str">
        <f t="shared" si="7"/>
        <v>Di</v>
      </c>
      <c r="AD34" s="17">
        <f t="shared" si="1"/>
        <v>1</v>
      </c>
      <c r="AE34" s="67">
        <f>SUM($M$33)</f>
        <v>4</v>
      </c>
      <c r="AF34" s="67">
        <f>VLOOKUP(AC34,Varianten_Kombi!L:M,2,0)</f>
        <v>2</v>
      </c>
      <c r="AG34" s="67" t="str">
        <f t="shared" si="21"/>
        <v>142</v>
      </c>
      <c r="AH34" s="17">
        <f>VLOOKUP(AG34,Varianten_Kombi!$E$4:$G$143,3)</f>
        <v>0</v>
      </c>
      <c r="AI34" s="49">
        <f t="shared" si="3"/>
        <v>0</v>
      </c>
      <c r="AJ34" s="49">
        <f t="shared" si="4"/>
        <v>0</v>
      </c>
      <c r="AK34" s="139">
        <f t="shared" si="22"/>
        <v>0</v>
      </c>
      <c r="AL34" s="17">
        <f t="shared" si="6"/>
        <v>0</v>
      </c>
    </row>
    <row r="35" spans="1:38" ht="24" customHeight="1" x14ac:dyDescent="0.2">
      <c r="A35" s="13">
        <f>Kalender!B212</f>
        <v>44769</v>
      </c>
      <c r="B35" s="187" t="str">
        <f>Kalender!C212</f>
        <v>Mi</v>
      </c>
      <c r="C35" s="3">
        <v>1</v>
      </c>
      <c r="D35" s="14" t="str">
        <f>IF(C35=0,"arbeitsfreier Tag",IF(C35=1,"AZ",IF(C35=2,"gesetzl. Feiertag",IF(C35=3,"Tarifurlaub",IF(C35=4,"Sonderurlaub",IF(C35=5,"krank (Arbeitsunfähigkeit)",IF(C35=6,"Aus-/Weiterbildung/Dienstreise","Zeitausgleich")))))))</f>
        <v>AZ</v>
      </c>
      <c r="E35" s="278"/>
      <c r="F35" s="278"/>
      <c r="G35" s="5"/>
      <c r="H35" s="5"/>
      <c r="I35" s="5"/>
      <c r="J35" s="11"/>
      <c r="K35" s="40">
        <f t="shared" si="0"/>
        <v>0</v>
      </c>
      <c r="L35" s="41">
        <f>SUM(AH35)</f>
        <v>0</v>
      </c>
      <c r="M35" s="44"/>
      <c r="N35" s="45"/>
      <c r="O35" s="331"/>
      <c r="P35" s="332"/>
      <c r="AC35" s="17" t="str">
        <f t="shared" si="7"/>
        <v>Mi</v>
      </c>
      <c r="AD35" s="17">
        <f t="shared" si="1"/>
        <v>1</v>
      </c>
      <c r="AE35" s="67">
        <f t="shared" ref="AE35:AE39" si="30">SUM($M$33)</f>
        <v>4</v>
      </c>
      <c r="AF35" s="67">
        <f>VLOOKUP(AC35,Varianten_Kombi!L:M,2,0)</f>
        <v>3</v>
      </c>
      <c r="AG35" s="67" t="str">
        <f t="shared" si="21"/>
        <v>143</v>
      </c>
      <c r="AH35" s="17">
        <f>VLOOKUP(AG35,Varianten_Kombi!$E$4:$G$143,3)</f>
        <v>0</v>
      </c>
      <c r="AI35" s="49">
        <f t="shared" si="3"/>
        <v>0</v>
      </c>
      <c r="AJ35" s="49">
        <f t="shared" si="4"/>
        <v>0</v>
      </c>
      <c r="AK35" s="139">
        <f t="shared" si="22"/>
        <v>0</v>
      </c>
      <c r="AL35" s="17">
        <f t="shared" si="6"/>
        <v>0</v>
      </c>
    </row>
    <row r="36" spans="1:38" ht="24" customHeight="1" x14ac:dyDescent="0.2">
      <c r="A36" s="13">
        <f>Kalender!B213</f>
        <v>44770</v>
      </c>
      <c r="B36" s="187" t="str">
        <f>Kalender!C213</f>
        <v>Do</v>
      </c>
      <c r="C36" s="3">
        <v>1</v>
      </c>
      <c r="D36" s="14" t="str">
        <f>IF(C36=0,"arbeitsfreier Tag",IF(C36=1,"AZ",IF(C36=2,"gesetzl. Feiertag",IF(C36=3,"Tarifurlaub",IF(C36=4,"Sonderurlaub",IF(C36=5,"krank (Arbeitsunfähigkeit)",IF(C36=6,"Aus-/Weiterbildung/Dienstreise","Zeitausgleich")))))))</f>
        <v>AZ</v>
      </c>
      <c r="E36" s="278"/>
      <c r="F36" s="278"/>
      <c r="G36" s="5"/>
      <c r="H36" s="5"/>
      <c r="I36" s="5"/>
      <c r="J36" s="11"/>
      <c r="K36" s="40">
        <f t="shared" si="0"/>
        <v>0</v>
      </c>
      <c r="L36" s="41">
        <f>SUM(AH36)</f>
        <v>0</v>
      </c>
      <c r="M36" s="140"/>
      <c r="N36" s="42"/>
      <c r="O36" s="331"/>
      <c r="P36" s="332"/>
      <c r="AC36" s="17" t="str">
        <f t="shared" si="7"/>
        <v>Do</v>
      </c>
      <c r="AD36" s="17">
        <f t="shared" si="1"/>
        <v>1</v>
      </c>
      <c r="AE36" s="67">
        <f t="shared" si="30"/>
        <v>4</v>
      </c>
      <c r="AF36" s="67">
        <f>VLOOKUP(AC36,Varianten_Kombi!L:M,2,0)</f>
        <v>4</v>
      </c>
      <c r="AG36" s="67" t="str">
        <f t="shared" si="21"/>
        <v>144</v>
      </c>
      <c r="AH36" s="17">
        <f>VLOOKUP(AG36,Varianten_Kombi!$E$4:$G$143,3)</f>
        <v>0</v>
      </c>
      <c r="AI36" s="49">
        <f t="shared" si="3"/>
        <v>0</v>
      </c>
      <c r="AJ36" s="49">
        <f t="shared" si="4"/>
        <v>0</v>
      </c>
      <c r="AK36" s="139">
        <f t="shared" si="22"/>
        <v>0</v>
      </c>
      <c r="AL36" s="17">
        <f t="shared" si="6"/>
        <v>0</v>
      </c>
    </row>
    <row r="37" spans="1:38" ht="24" customHeight="1" x14ac:dyDescent="0.2">
      <c r="A37" s="13">
        <f>Kalender!B214</f>
        <v>44771</v>
      </c>
      <c r="B37" s="187" t="str">
        <f>Kalender!C214</f>
        <v>Fr</v>
      </c>
      <c r="C37" s="3">
        <v>1</v>
      </c>
      <c r="D37" s="14" t="str">
        <f>IF(C37=0,"arbeitsfreier Tag",IF(C37=1,"AZ",IF(C37=2,"gesetzl. Feiertag",IF(C37=3,"Tarifurlaub",IF(C37=4,"Sonderurlaub",IF(C37=5,"krank (Arbeitsunfähigkeit)",IF(C37=6,"Aus-/Weiterbildung/Dienstreise","Zeitausgleich")))))))</f>
        <v>AZ</v>
      </c>
      <c r="E37" s="278"/>
      <c r="F37" s="278"/>
      <c r="G37" s="5"/>
      <c r="H37" s="5"/>
      <c r="I37" s="5"/>
      <c r="J37" s="11"/>
      <c r="K37" s="40">
        <f t="shared" si="0"/>
        <v>0</v>
      </c>
      <c r="L37" s="41">
        <f>SUM(AH37)</f>
        <v>0</v>
      </c>
      <c r="O37" s="331"/>
      <c r="P37" s="332"/>
      <c r="AC37" s="17" t="str">
        <f t="shared" si="7"/>
        <v>Fr</v>
      </c>
      <c r="AD37" s="17">
        <f t="shared" si="1"/>
        <v>1</v>
      </c>
      <c r="AE37" s="67">
        <f t="shared" si="30"/>
        <v>4</v>
      </c>
      <c r="AF37" s="67">
        <f>VLOOKUP(AC37,Varianten_Kombi!L:M,2,0)</f>
        <v>5</v>
      </c>
      <c r="AG37" s="67" t="str">
        <f t="shared" si="21"/>
        <v>145</v>
      </c>
      <c r="AH37" s="17">
        <f>VLOOKUP(AG37,Varianten_Kombi!$E$4:$G$143,3)</f>
        <v>0</v>
      </c>
      <c r="AI37" s="49">
        <f t="shared" si="3"/>
        <v>0</v>
      </c>
      <c r="AJ37" s="49">
        <f t="shared" si="4"/>
        <v>0</v>
      </c>
      <c r="AK37" s="139">
        <f t="shared" si="22"/>
        <v>0</v>
      </c>
      <c r="AL37" s="17">
        <f t="shared" si="6"/>
        <v>0</v>
      </c>
    </row>
    <row r="38" spans="1:38" ht="24" customHeight="1" x14ac:dyDescent="0.2">
      <c r="A38" s="13">
        <f>Kalender!B215</f>
        <v>44772</v>
      </c>
      <c r="B38" s="187" t="str">
        <f>Kalender!C215</f>
        <v>Sa</v>
      </c>
      <c r="C38" s="1">
        <v>0</v>
      </c>
      <c r="D38" s="15" t="str">
        <f t="shared" ref="D38" si="31">IF(C38=0,"arbeitsfreier Tag",IF(C38=1,"AZ",IF(C38=2,"gesetzl. Feiertag",IF(C38=3,"Tarifurlaub",IF(C38=4,"Sonderurlaub",IF(C38=5,"krank (Arbeitsunfähigkeit)",IF(C38=6,"Aus-/Weiterbildung/Dienstreise","Zeitausgleich")))))))</f>
        <v>arbeitsfreier Tag</v>
      </c>
      <c r="E38" s="8"/>
      <c r="F38" s="7"/>
      <c r="G38" s="7"/>
      <c r="H38" s="7"/>
      <c r="I38" s="7"/>
      <c r="J38" s="183"/>
      <c r="K38" s="50">
        <f t="shared" si="0"/>
        <v>0</v>
      </c>
      <c r="L38" s="48">
        <f t="shared" ref="L38" si="32">SUM(AH38)</f>
        <v>0</v>
      </c>
      <c r="O38" s="331"/>
      <c r="P38" s="332"/>
      <c r="AC38" s="17" t="str">
        <f t="shared" si="7"/>
        <v>Sa</v>
      </c>
      <c r="AD38" s="17">
        <f t="shared" si="1"/>
        <v>1</v>
      </c>
      <c r="AE38" s="67">
        <f t="shared" si="30"/>
        <v>4</v>
      </c>
      <c r="AF38" s="67">
        <f>VLOOKUP(AC38,Varianten_Kombi!L:M,2,0)</f>
        <v>6</v>
      </c>
      <c r="AG38" s="67" t="str">
        <f t="shared" ref="AG38" si="33">CONCATENATE(AD38,AE38,AF38)</f>
        <v>146</v>
      </c>
      <c r="AH38" s="17">
        <f>VLOOKUP(AG38,Varianten_Kombi!$E$4:$G$143,3)</f>
        <v>0</v>
      </c>
      <c r="AI38" s="49">
        <f t="shared" si="3"/>
        <v>0</v>
      </c>
      <c r="AJ38" s="49">
        <f t="shared" si="4"/>
        <v>0</v>
      </c>
      <c r="AK38" s="139">
        <f t="shared" ref="AK38" si="34">IF(AI38&gt;9.5,IF(AJ38&gt;0.75,(AI38-AJ38),(AI38-0.75)),IF(AI38&gt;6,IF(AJ38&gt;0.5,(AI38-AJ38),(AI38-0.5)),IF(AI38&lt;=6,(AI38-AJ38))))</f>
        <v>0</v>
      </c>
      <c r="AL38" s="17">
        <f t="shared" si="6"/>
        <v>0</v>
      </c>
    </row>
    <row r="39" spans="1:38" ht="24" customHeight="1" x14ac:dyDescent="0.2">
      <c r="A39" s="13">
        <f>Kalender!B216</f>
        <v>44773</v>
      </c>
      <c r="B39" s="187" t="str">
        <f>Kalender!C216</f>
        <v>So</v>
      </c>
      <c r="C39" s="1">
        <v>0</v>
      </c>
      <c r="D39" s="15" t="str">
        <f>IF(C39=0,"arbeitsfreier Tag",IF(C39=1,"AZ",IF(C39=2,"gesetzl. Feiertag",IF(C39=3,"Tarifurlaub",IF(C39=4,"Sonderurlaub",IF(C39=5,"krank (Arbeitsunfähigkeit)",IF(C39=6,"Aus-/Weiterbildung/Dienstreise","Zeitausgleich")))))))</f>
        <v>arbeitsfreier Tag</v>
      </c>
      <c r="E39" s="8"/>
      <c r="F39" s="7"/>
      <c r="G39" s="7"/>
      <c r="H39" s="7"/>
      <c r="I39" s="7"/>
      <c r="J39" s="183"/>
      <c r="K39" s="50">
        <f t="shared" si="0"/>
        <v>0</v>
      </c>
      <c r="L39" s="48">
        <f>SUM(AH39)</f>
        <v>0</v>
      </c>
      <c r="O39" s="329"/>
      <c r="P39" s="330"/>
      <c r="AC39" s="17" t="str">
        <f t="shared" si="7"/>
        <v>So</v>
      </c>
      <c r="AD39" s="17">
        <f t="shared" si="1"/>
        <v>1</v>
      </c>
      <c r="AE39" s="67">
        <f t="shared" si="30"/>
        <v>4</v>
      </c>
      <c r="AF39" s="67">
        <f>VLOOKUP(AC39,Varianten_Kombi!L:M,2,0)</f>
        <v>7</v>
      </c>
      <c r="AG39" s="67" t="str">
        <f>CONCATENATE(AD39,AE39,AF39)</f>
        <v>147</v>
      </c>
      <c r="AH39" s="17">
        <f>VLOOKUP(AG39,Varianten_Kombi!$E$4:$G$143,3)</f>
        <v>0</v>
      </c>
      <c r="AI39" s="49">
        <f t="shared" si="3"/>
        <v>0</v>
      </c>
      <c r="AJ39" s="49">
        <f t="shared" si="4"/>
        <v>0</v>
      </c>
      <c r="AK39" s="139">
        <f>IF(AI39&gt;9.5,IF(AJ39&gt;0.75,(AI39-AJ39),(AI39-0.75)),IF(AI39&gt;6,IF(AJ39&gt;0.5,(AI39-AJ39),(AI39-0.5)),IF(AI39&lt;=6,(AI39-AJ39))))</f>
        <v>0</v>
      </c>
      <c r="AL39" s="17">
        <f t="shared" si="6"/>
        <v>0</v>
      </c>
    </row>
    <row r="40" spans="1:38" ht="23.25" customHeight="1" x14ac:dyDescent="0.2">
      <c r="M40" s="46">
        <f>SUM(K33:K39)</f>
        <v>0</v>
      </c>
      <c r="N40" s="41">
        <f>SUM(L33:L39)</f>
        <v>0</v>
      </c>
    </row>
    <row r="47" spans="1:38" ht="15.75" thickBot="1" x14ac:dyDescent="0.25"/>
    <row r="48" spans="1:38" x14ac:dyDescent="0.2">
      <c r="E48" s="212"/>
      <c r="F48" s="213"/>
      <c r="G48" s="213"/>
      <c r="H48" s="213"/>
      <c r="I48" s="213"/>
      <c r="J48" s="213"/>
      <c r="K48" s="213"/>
      <c r="L48" s="213"/>
      <c r="M48" s="237"/>
      <c r="N48" s="227"/>
      <c r="O48" s="213"/>
      <c r="P48" s="214"/>
    </row>
    <row r="49" spans="1:16" ht="24" customHeight="1" x14ac:dyDescent="0.2">
      <c r="A49" s="19"/>
      <c r="E49" s="215" t="s">
        <v>25</v>
      </c>
      <c r="F49" s="47"/>
      <c r="G49" s="47"/>
      <c r="H49" s="47"/>
      <c r="I49" s="47"/>
      <c r="J49" s="47"/>
      <c r="K49" s="74">
        <f>SUM(M40,M32,M25,M18,M11)</f>
        <v>0</v>
      </c>
      <c r="L49" s="16"/>
      <c r="M49" s="47" t="s">
        <v>46</v>
      </c>
      <c r="N49" s="47"/>
      <c r="O49" s="18">
        <f>Jun!O51</f>
        <v>0</v>
      </c>
      <c r="P49" s="216"/>
    </row>
    <row r="50" spans="1:16" ht="24" customHeight="1" x14ac:dyDescent="0.2">
      <c r="A50" s="63"/>
      <c r="E50" s="215" t="s">
        <v>38</v>
      </c>
      <c r="F50" s="47"/>
      <c r="G50" s="47"/>
      <c r="H50" s="47"/>
      <c r="I50" s="47"/>
      <c r="J50" s="47"/>
      <c r="K50" s="74">
        <f>Jun!$K$54</f>
        <v>0</v>
      </c>
      <c r="L50" s="89"/>
      <c r="M50" s="47" t="s">
        <v>45</v>
      </c>
      <c r="N50" s="47"/>
      <c r="O50" s="18">
        <f>SUM(COUNTIF(C9:C39,3))</f>
        <v>0</v>
      </c>
      <c r="P50" s="216"/>
    </row>
    <row r="51" spans="1:16" ht="24" customHeight="1" x14ac:dyDescent="0.2">
      <c r="A51" s="63"/>
      <c r="E51" s="215" t="s">
        <v>26</v>
      </c>
      <c r="F51" s="47"/>
      <c r="G51" s="47"/>
      <c r="H51" s="47"/>
      <c r="I51" s="47"/>
      <c r="J51" s="47"/>
      <c r="K51" s="74">
        <f>SUM(K49:K50)</f>
        <v>0</v>
      </c>
      <c r="L51" s="89"/>
      <c r="M51" s="47" t="s">
        <v>40</v>
      </c>
      <c r="N51" s="47"/>
      <c r="O51" s="18">
        <f>O49-O50</f>
        <v>0</v>
      </c>
      <c r="P51" s="216"/>
    </row>
    <row r="52" spans="1:16" ht="24" customHeight="1" x14ac:dyDescent="0.2">
      <c r="D52" s="47"/>
      <c r="E52" s="215" t="s">
        <v>27</v>
      </c>
      <c r="F52" s="47"/>
      <c r="G52" s="47"/>
      <c r="H52" s="47"/>
      <c r="I52" s="47"/>
      <c r="J52" s="47"/>
      <c r="K52" s="78">
        <f>SUM(N11,N18,N25,N32,N40)</f>
        <v>0</v>
      </c>
      <c r="L52" s="89"/>
      <c r="M52" s="47"/>
      <c r="N52" s="47"/>
      <c r="O52" s="218"/>
      <c r="P52" s="217"/>
    </row>
    <row r="53" spans="1:16" ht="24" customHeight="1" thickBot="1" x14ac:dyDescent="0.25">
      <c r="D53" s="47"/>
      <c r="E53" s="215"/>
      <c r="F53" s="47"/>
      <c r="G53" s="47"/>
      <c r="H53" s="47"/>
      <c r="I53" s="47"/>
      <c r="J53" s="47"/>
      <c r="K53" s="79"/>
      <c r="L53" s="89"/>
      <c r="M53" s="47"/>
      <c r="N53" s="47"/>
      <c r="O53" s="218"/>
      <c r="P53" s="217"/>
    </row>
    <row r="54" spans="1:16" ht="24" customHeight="1" thickBot="1" x14ac:dyDescent="0.3">
      <c r="E54" s="215" t="s">
        <v>28</v>
      </c>
      <c r="F54" s="47"/>
      <c r="G54" s="47"/>
      <c r="H54" s="47"/>
      <c r="I54" s="47"/>
      <c r="J54" s="89"/>
      <c r="K54" s="80">
        <f>K51-K52</f>
        <v>0</v>
      </c>
      <c r="L54" s="89"/>
      <c r="M54" s="47"/>
      <c r="N54" s="47"/>
      <c r="O54" s="47"/>
      <c r="P54" s="217"/>
    </row>
    <row r="55" spans="1:16" ht="24" customHeight="1" thickBot="1" x14ac:dyDescent="0.25">
      <c r="E55" s="219"/>
      <c r="F55" s="220"/>
      <c r="G55" s="220"/>
      <c r="H55" s="220"/>
      <c r="I55" s="220"/>
      <c r="J55" s="220"/>
      <c r="K55" s="221"/>
      <c r="L55" s="220"/>
      <c r="M55" s="118"/>
      <c r="N55" s="220"/>
      <c r="O55" s="222"/>
      <c r="P55" s="223"/>
    </row>
    <row r="56" spans="1:16" ht="24" customHeight="1" x14ac:dyDescent="0.2">
      <c r="K56" s="16"/>
      <c r="M56" s="19"/>
      <c r="N56" s="17"/>
      <c r="O56" s="20"/>
    </row>
    <row r="57" spans="1:16" ht="24" customHeight="1" x14ac:dyDescent="0.2">
      <c r="M57" s="19"/>
      <c r="N57" s="17"/>
      <c r="O57" s="20"/>
    </row>
    <row r="58" spans="1:16" ht="24" customHeight="1" x14ac:dyDescent="0.2">
      <c r="C58" s="61"/>
      <c r="D58" s="61"/>
      <c r="E58" s="61"/>
      <c r="F58" s="61"/>
      <c r="K58" s="61"/>
      <c r="L58" s="61"/>
      <c r="N58" s="17"/>
    </row>
    <row r="59" spans="1:16" x14ac:dyDescent="0.2">
      <c r="C59" s="17" t="s">
        <v>32</v>
      </c>
      <c r="F59" s="47"/>
      <c r="K59" s="17" t="s">
        <v>33</v>
      </c>
      <c r="N59" s="17"/>
      <c r="P59" s="20"/>
    </row>
    <row r="60" spans="1:16" x14ac:dyDescent="0.2">
      <c r="N60" s="17"/>
      <c r="P60" s="20"/>
    </row>
    <row r="61" spans="1:16" x14ac:dyDescent="0.2">
      <c r="N61" s="17"/>
      <c r="P61" s="20"/>
    </row>
    <row r="62" spans="1:16" x14ac:dyDescent="0.2">
      <c r="N62" s="17"/>
      <c r="P62" s="20"/>
    </row>
    <row r="63" spans="1:16" x14ac:dyDescent="0.2">
      <c r="N63" s="17"/>
    </row>
  </sheetData>
  <sheetProtection algorithmName="SHA-512" hashValue="I3IbnA9efMSEeH20Pmxushz6FkXF/QqDt6Wz4/VKMxEVaVxgvyeeqo2sYMHh1bd0Wao7Kczl8EqMJC2EpRocUg==" saltValue="tW4E8y2YGTHpYRWyfZhyoQ==" spinCount="100000" sheet="1" selectLockedCells="1"/>
  <autoFilter ref="A8:AL39">
    <filterColumn colId="14" showButton="0"/>
    <filterColumn colId="29" showButton="0"/>
    <filterColumn colId="30" showButton="0"/>
    <filterColumn colId="31" showButton="0"/>
    <filterColumn colId="32" showButton="0"/>
  </autoFilter>
  <mergeCells count="37">
    <mergeCell ref="AD8:AH8"/>
    <mergeCell ref="A1:P1"/>
    <mergeCell ref="K3:L3"/>
    <mergeCell ref="M3:N3"/>
    <mergeCell ref="K4:L4"/>
    <mergeCell ref="O7:P8"/>
    <mergeCell ref="O14:P14"/>
    <mergeCell ref="O15:P15"/>
    <mergeCell ref="O9:P9"/>
    <mergeCell ref="O10:P10"/>
    <mergeCell ref="O11:P11"/>
    <mergeCell ref="O12:P12"/>
    <mergeCell ref="O13:P13"/>
    <mergeCell ref="O21:P21"/>
    <mergeCell ref="O36:P36"/>
    <mergeCell ref="O23:P23"/>
    <mergeCell ref="O24:P24"/>
    <mergeCell ref="O25:P25"/>
    <mergeCell ref="O22:P22"/>
    <mergeCell ref="O26:P26"/>
    <mergeCell ref="O27:P27"/>
    <mergeCell ref="O35:P35"/>
    <mergeCell ref="O30:P30"/>
    <mergeCell ref="O28:P28"/>
    <mergeCell ref="O29:P29"/>
    <mergeCell ref="O16:P16"/>
    <mergeCell ref="O17:P17"/>
    <mergeCell ref="O18:P18"/>
    <mergeCell ref="O19:P19"/>
    <mergeCell ref="O20:P20"/>
    <mergeCell ref="O39:P39"/>
    <mergeCell ref="O31:P31"/>
    <mergeCell ref="O32:P32"/>
    <mergeCell ref="O33:P33"/>
    <mergeCell ref="O34:P34"/>
    <mergeCell ref="O37:P37"/>
    <mergeCell ref="O38:P38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Drop Down 2">
              <controlPr locked="0" defaultSize="0" autoLine="0" autoPict="0">
                <anchor moveWithCells="1">
                  <from>
                    <xdr:col>11</xdr:col>
                    <xdr:colOff>352425</xdr:colOff>
                    <xdr:row>3</xdr:row>
                    <xdr:rowOff>9525</xdr:rowOff>
                  </from>
                  <to>
                    <xdr:col>13</xdr:col>
                    <xdr:colOff>409575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Drop Down 3">
              <controlPr locked="0" defaultSize="0" autoLine="0" autoPict="0">
                <anchor moveWithCells="1">
                  <from>
                    <xdr:col>12</xdr:col>
                    <xdr:colOff>47625</xdr:colOff>
                    <xdr:row>8</xdr:row>
                    <xdr:rowOff>0</xdr:rowOff>
                  </from>
                  <to>
                    <xdr:col>14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Drop Down 4">
              <controlPr locked="0" defaultSize="0" autoLine="0" autoPict="0">
                <anchor moveWithCells="1">
                  <from>
                    <xdr:col>12</xdr:col>
                    <xdr:colOff>28575</xdr:colOff>
                    <xdr:row>11</xdr:row>
                    <xdr:rowOff>19050</xdr:rowOff>
                  </from>
                  <to>
                    <xdr:col>13</xdr:col>
                    <xdr:colOff>619125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Drop Down 5">
              <controlPr locked="0" defaultSize="0" autoLine="0" autoPict="0">
                <anchor moveWithCells="1">
                  <from>
                    <xdr:col>12</xdr:col>
                    <xdr:colOff>47625</xdr:colOff>
                    <xdr:row>18</xdr:row>
                    <xdr:rowOff>0</xdr:rowOff>
                  </from>
                  <to>
                    <xdr:col>14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8" name="Drop Down 6">
              <controlPr locked="0" defaultSize="0" autoLine="0" autoPict="0">
                <anchor moveWithCells="1">
                  <from>
                    <xdr:col>12</xdr:col>
                    <xdr:colOff>28575</xdr:colOff>
                    <xdr:row>25</xdr:row>
                    <xdr:rowOff>28575</xdr:rowOff>
                  </from>
                  <to>
                    <xdr:col>13</xdr:col>
                    <xdr:colOff>619125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9" name="Drop Down 7">
              <controlPr locked="0" defaultSize="0" autoLine="0" autoPict="0">
                <anchor moveWithCells="1">
                  <from>
                    <xdr:col>12</xdr:col>
                    <xdr:colOff>19050</xdr:colOff>
                    <xdr:row>32</xdr:row>
                    <xdr:rowOff>9525</xdr:rowOff>
                  </from>
                  <to>
                    <xdr:col>13</xdr:col>
                    <xdr:colOff>609600</xdr:colOff>
                    <xdr:row>33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13</vt:i4>
      </vt:variant>
    </vt:vector>
  </HeadingPairs>
  <TitlesOfParts>
    <vt:vector size="29" baseType="lpstr">
      <vt:lpstr>Anleitung</vt:lpstr>
      <vt:lpstr>Person</vt:lpstr>
      <vt:lpstr>Jan</vt:lpstr>
      <vt:lpstr>Feb</vt:lpstr>
      <vt:lpstr>Mär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Kalender</vt:lpstr>
      <vt:lpstr>Varianten_Kombi</vt:lpstr>
      <vt:lpstr>Apr!Druckbereich</vt:lpstr>
      <vt:lpstr>Aug!Druckbereich</vt:lpstr>
      <vt:lpstr>Dez!Druckbereich</vt:lpstr>
      <vt:lpstr>Feb!Druckbereich</vt:lpstr>
      <vt:lpstr>Jan!Druckbereich</vt:lpstr>
      <vt:lpstr>Jul!Druckbereich</vt:lpstr>
      <vt:lpstr>Jun!Druckbereich</vt:lpstr>
      <vt:lpstr>Mai!Druckbereich</vt:lpstr>
      <vt:lpstr>Mär!Druckbereich</vt:lpstr>
      <vt:lpstr>Nov!Druckbereich</vt:lpstr>
      <vt:lpstr>Okt!Druckbereich</vt:lpstr>
      <vt:lpstr>Person!Druckbereich</vt:lpstr>
      <vt:lpstr>Sep!Druckbereich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Jahresarbeitszeitkonto</dc:subject>
  <dc:creator>Gutschlag, Marcel</dc:creator>
  <dc:description>Hilfe zum Führen des Jahresarbeitszeitkontos. Für gesetzliche Feiertage, Urlaubstage usw. wird die durchschnittliche regelmäßige Arbeitszeit gem. Rundschreiben des LKA eingetragen.</dc:description>
  <cp:lastModifiedBy>Plass, Jennifer-Daniela</cp:lastModifiedBy>
  <cp:lastPrinted>2019-01-14T14:41:16Z</cp:lastPrinted>
  <dcterms:created xsi:type="dcterms:W3CDTF">1997-11-25T15:10:48Z</dcterms:created>
  <dcterms:modified xsi:type="dcterms:W3CDTF">2021-12-13T05:51:10Z</dcterms:modified>
</cp:coreProperties>
</file>